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4"/>
  </bookViews>
  <sheets>
    <sheet name="2014. eredeti" sheetId="1" r:id="rId1"/>
    <sheet name="2014.06.hó" sheetId="2" r:id="rId2"/>
    <sheet name="2014.09.hó" sheetId="3" r:id="rId3"/>
    <sheet name="2014.12.hó" sheetId="4" r:id="rId4"/>
    <sheet name="2014. zárás" sheetId="5" r:id="rId5"/>
  </sheets>
  <definedNames>
    <definedName name="_xlnm.Print_Area" localSheetId="0">'2014. eredeti'!$A$1:$O$25</definedName>
    <definedName name="_xlnm.Print_Area" localSheetId="1">'2014.06.hó'!$A$1:$O$25</definedName>
    <definedName name="_xlnm.Print_Area" localSheetId="2">'2014.09.hó'!$A$1:$O$25</definedName>
    <definedName name="_xlnm.Print_Area" localSheetId="3">'2014.12.hó'!$A$1:$O$25</definedName>
  </definedNames>
  <calcPr fullCalcOnLoad="1"/>
</workbook>
</file>

<file path=xl/sharedStrings.xml><?xml version="1.0" encoding="utf-8"?>
<sst xmlns="http://schemas.openxmlformats.org/spreadsheetml/2006/main" count="355" uniqueCount="120">
  <si>
    <t>adatok E Ft-ban</t>
  </si>
  <si>
    <t>M e g n e v e z é 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</si>
  <si>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</si>
  <si>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</si>
  <si>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</si>
  <si>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</si>
  <si>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</si>
  <si>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</si>
  <si>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</si>
  <si>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</si>
  <si>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</si>
  <si>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</si>
  <si>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</si>
  <si>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</si>
  <si>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</si>
  <si>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Bevételek</t>
  </si>
  <si>
    <t>Finanszírozási bevételek</t>
  </si>
  <si>
    <t>Bevételek összesen:</t>
  </si>
  <si>
    <t>Kiadások</t>
  </si>
  <si>
    <t>Finanszírozási kiadások</t>
  </si>
  <si>
    <t>Kiadások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</si>
  <si>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</si>
  <si>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</si>
  <si>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</si>
  <si>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</si>
  <si>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</si>
  <si>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</si>
  <si>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</si>
  <si>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</si>
  <si>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</si>
  <si>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</si>
  <si>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</si>
  <si>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</si>
  <si>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</si>
  <si>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</si>
  <si>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Előirányzat-felhasználási ütemterv 2014. évre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</si>
  <si>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</si>
  <si>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</si>
  <si>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</si>
  <si>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</si>
  <si>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</si>
  <si>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</si>
  <si>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ppénzeszközök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</si>
  <si>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</si>
  <si>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</si>
  <si>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</si>
  <si>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</si>
  <si>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</si>
  <si>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</si>
  <si>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</si>
  <si>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</si>
  <si>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</si>
  <si>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</si>
  <si>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</si>
  <si>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</si>
  <si>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</si>
  <si>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</si>
  <si>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</si>
  <si>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</si>
  <si>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</si>
  <si>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</si>
  <si>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</si>
  <si>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</si>
  <si>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</si>
  <si>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</si>
  <si>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</si>
  <si>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</si>
  <si>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</si>
  <si>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</si>
  <si>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</si>
  <si>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</si>
  <si>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</si>
  <si>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</si>
  <si>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</si>
  <si>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</si>
  <si>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</si>
  <si>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</si>
  <si>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</si>
  <si>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I. hó eredeti előirányzat</t>
  </si>
  <si>
    <t>I. hó módosított előirányzat</t>
  </si>
  <si>
    <t>I. hó teljesítés</t>
  </si>
  <si>
    <t>II. hó eredeti előirányzat</t>
  </si>
  <si>
    <t>II. hó módosított előirányzat</t>
  </si>
  <si>
    <t>II. hó teljesítés</t>
  </si>
  <si>
    <t>III. hó eredeti előirányzat</t>
  </si>
  <si>
    <t>III. hó módosított előirányzat</t>
  </si>
  <si>
    <t>III. hó teljesítés</t>
  </si>
  <si>
    <t>IV. hó eredeti előirányzat</t>
  </si>
  <si>
    <t>IV. hó módosított előirányzat</t>
  </si>
  <si>
    <t>IV. hó teljesítés</t>
  </si>
  <si>
    <t>V. hó eredeti előirányzat</t>
  </si>
  <si>
    <t>V. hó módosított előirányzat</t>
  </si>
  <si>
    <t>V. hó teljesítés</t>
  </si>
  <si>
    <t>VI. hó eredeti előirányzat</t>
  </si>
  <si>
    <t>VI. hó módosított előirányzat</t>
  </si>
  <si>
    <t>VI. hó teljesítés</t>
  </si>
  <si>
    <t>VII. hó eredeti előirányzat</t>
  </si>
  <si>
    <t>VII. hó módosított előirányzat</t>
  </si>
  <si>
    <t>VII. hó teljesítés</t>
  </si>
  <si>
    <t>VIII. hó eredeti előirányzat</t>
  </si>
  <si>
    <t>VIII. hó módosított előirányzat</t>
  </si>
  <si>
    <t>VIII. hó teljesítés</t>
  </si>
  <si>
    <t>IX. hó eredeti előirányzat</t>
  </si>
  <si>
    <t>IX. hó módosított előirányzat</t>
  </si>
  <si>
    <t>IX. hó teljesítés</t>
  </si>
  <si>
    <t>X. hó eredeti előirányzat</t>
  </si>
  <si>
    <t>X. hó módosított előirányzat</t>
  </si>
  <si>
    <t>X. hó teljesítés</t>
  </si>
  <si>
    <t>XI. hó eredeti előirányzat</t>
  </si>
  <si>
    <t>XI. hó módosított előirányzat</t>
  </si>
  <si>
    <t>XI. hó teljesítés</t>
  </si>
  <si>
    <t>XII. hó eredeti előirányzat</t>
  </si>
  <si>
    <t>XII. hó módosított előirányzat</t>
  </si>
  <si>
    <t>XII. hó teljesítés</t>
  </si>
  <si>
    <t>Eredeti előirányzat összesen</t>
  </si>
  <si>
    <t>Módosított előirányzat összesen</t>
  </si>
  <si>
    <t>Teljesítés összesen</t>
  </si>
  <si>
    <t>Felhalmozási célú átvett pénzeszközök</t>
  </si>
  <si>
    <t>AP</t>
  </si>
  <si>
    <t>A Békés Megyei Önkormányzat előirányzat-felhasználási ütemterve 2014. évre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</si>
</sst>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.000"/>
    <numFmt numFmtId="166" formatCode="#,##0.000000"/>
  </numFmts>
  <fonts count="45"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4" fillId="0" borderId="34" xfId="0" applyFont="1" applyBorder="1" applyAlignment="1">
      <alignment horizontal="right" vertical="center"/>
    </xf>
    <xf numFmtId="3" fontId="4" fillId="0" borderId="35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SheetLayoutView="100" workbookViewId="0" topLeftCell="A1">
      <selection activeCell="L6" sqref="L6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21</v>
      </c>
      <c r="C3" s="35" t="s">
        <v>22</v>
      </c>
      <c r="D3" s="35" t="s">
        <v>23</v>
      </c>
      <c r="E3" s="35" t="s">
        <v>24</v>
      </c>
      <c r="F3" s="35" t="s">
        <v>25</v>
      </c>
      <c r="G3" s="35" t="s">
        <v>26</v>
      </c>
      <c r="H3" s="35" t="s">
        <v>27</v>
      </c>
      <c r="I3" s="35" t="s">
        <v>28</v>
      </c>
      <c r="J3" s="35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37" t="s">
        <v>34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36</v>
      </c>
      <c r="C6" s="22">
        <v>19992</v>
      </c>
      <c r="D6" s="22">
        <v>19991</v>
      </c>
      <c r="E6" s="22">
        <v>19992</v>
      </c>
      <c r="F6" s="22">
        <v>19992</v>
      </c>
      <c r="G6" s="22">
        <v>19991</v>
      </c>
      <c r="H6" s="22">
        <v>19992</v>
      </c>
      <c r="I6" s="22">
        <v>19992</v>
      </c>
      <c r="J6" s="22">
        <v>19991</v>
      </c>
      <c r="K6" s="22">
        <v>19992</v>
      </c>
      <c r="L6" s="22">
        <v>19992</v>
      </c>
      <c r="M6" s="22">
        <v>19991</v>
      </c>
      <c r="N6" s="22">
        <v>19992</v>
      </c>
      <c r="O6" s="23">
        <f>SUM(C6:N6)</f>
        <v>239900</v>
      </c>
      <c r="P6" s="3"/>
      <c r="Q6" s="18">
        <f>SUM(C6:N6)</f>
        <v>239900</v>
      </c>
    </row>
    <row r="7" spans="1:17" ht="30.75" customHeight="1">
      <c r="A7" s="39">
        <v>4</v>
      </c>
      <c r="B7" s="42" t="s">
        <v>37</v>
      </c>
      <c r="C7" s="22">
        <f aca="true" t="shared" si="0" ref="C7:C12">$O7/12</f>
        <v>0</v>
      </c>
      <c r="D7" s="22">
        <f aca="true" t="shared" si="1" ref="D7:N12">$O7/12</f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3"/>
      <c r="Q7" s="18">
        <f aca="true" t="shared" si="2" ref="Q7:Q25">SUM(C7:N7)</f>
        <v>0</v>
      </c>
    </row>
    <row r="8" spans="1:17" ht="14.25" customHeight="1">
      <c r="A8" s="39">
        <v>5</v>
      </c>
      <c r="B8" s="42" t="s">
        <v>38</v>
      </c>
      <c r="C8" s="22">
        <f t="shared" si="0"/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2"/>
        <v>0</v>
      </c>
    </row>
    <row r="9" spans="1:17" ht="14.25" customHeight="1">
      <c r="A9" s="39">
        <v>6</v>
      </c>
      <c r="B9" s="42" t="s">
        <v>39</v>
      </c>
      <c r="C9" s="22">
        <f t="shared" si="0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3"/>
      <c r="P9" s="4"/>
      <c r="Q9" s="18">
        <f t="shared" si="2"/>
        <v>0</v>
      </c>
    </row>
    <row r="10" spans="1:17" ht="14.25" customHeight="1">
      <c r="A10" s="39">
        <v>7</v>
      </c>
      <c r="B10" s="42" t="s">
        <v>40</v>
      </c>
      <c r="C10" s="22">
        <f t="shared" si="0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3"/>
      <c r="Q10" s="18">
        <f t="shared" si="2"/>
        <v>0</v>
      </c>
    </row>
    <row r="11" spans="1:17" ht="14.25" customHeight="1">
      <c r="A11" s="39">
        <v>8</v>
      </c>
      <c r="B11" s="42" t="s">
        <v>41</v>
      </c>
      <c r="C11" s="22">
        <f t="shared" si="0"/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3"/>
      <c r="Q11" s="18">
        <f t="shared" si="2"/>
        <v>0</v>
      </c>
    </row>
    <row r="12" spans="1:17" ht="14.25" customHeight="1">
      <c r="A12" s="39">
        <v>9</v>
      </c>
      <c r="B12" s="24" t="s">
        <v>42</v>
      </c>
      <c r="C12" s="22">
        <f t="shared" si="0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3">
        <v>0</v>
      </c>
      <c r="Q12" s="18">
        <f t="shared" si="2"/>
        <v>0</v>
      </c>
    </row>
    <row r="13" spans="1:17" ht="14.25" customHeight="1" thickBot="1">
      <c r="A13" s="39">
        <v>10</v>
      </c>
      <c r="B13" s="21" t="s">
        <v>16</v>
      </c>
      <c r="C13" s="22">
        <v>112045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v>112045</v>
      </c>
      <c r="Q13" s="18">
        <f t="shared" si="2"/>
        <v>112045</v>
      </c>
    </row>
    <row r="14" spans="1:17" ht="15.75" customHeight="1" thickBot="1">
      <c r="A14" s="39">
        <v>11</v>
      </c>
      <c r="B14" s="1" t="s">
        <v>17</v>
      </c>
      <c r="C14" s="10">
        <f aca="true" t="shared" si="3" ref="C14:O14">SUM(C6:C13)</f>
        <v>132037</v>
      </c>
      <c r="D14" s="10">
        <f t="shared" si="3"/>
        <v>19991</v>
      </c>
      <c r="E14" s="10">
        <f t="shared" si="3"/>
        <v>19992</v>
      </c>
      <c r="F14" s="10">
        <f t="shared" si="3"/>
        <v>19992</v>
      </c>
      <c r="G14" s="10">
        <f t="shared" si="3"/>
        <v>19991</v>
      </c>
      <c r="H14" s="10">
        <f t="shared" si="3"/>
        <v>19992</v>
      </c>
      <c r="I14" s="10">
        <f t="shared" si="3"/>
        <v>19992</v>
      </c>
      <c r="J14" s="10">
        <f t="shared" si="3"/>
        <v>19991</v>
      </c>
      <c r="K14" s="10">
        <f t="shared" si="3"/>
        <v>19992</v>
      </c>
      <c r="L14" s="10">
        <f t="shared" si="3"/>
        <v>19992</v>
      </c>
      <c r="M14" s="10">
        <f t="shared" si="3"/>
        <v>19991</v>
      </c>
      <c r="N14" s="10">
        <f t="shared" si="3"/>
        <v>19992</v>
      </c>
      <c r="O14" s="14">
        <f t="shared" si="3"/>
        <v>351945</v>
      </c>
      <c r="Q14" s="18">
        <f>SUM(C14:O14)</f>
        <v>703890</v>
      </c>
    </row>
    <row r="15" spans="1:17" ht="18.75">
      <c r="A15" s="39">
        <v>12</v>
      </c>
      <c r="B15" s="7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Q15" s="18">
        <f t="shared" si="2"/>
        <v>0</v>
      </c>
    </row>
    <row r="16" spans="1:17" ht="14.25" customHeight="1">
      <c r="A16" s="39">
        <v>13</v>
      </c>
      <c r="B16" s="21" t="s">
        <v>43</v>
      </c>
      <c r="C16" s="22">
        <v>3000</v>
      </c>
      <c r="D16" s="22">
        <v>3000</v>
      </c>
      <c r="E16" s="22">
        <v>3000</v>
      </c>
      <c r="F16" s="22">
        <v>3000</v>
      </c>
      <c r="G16" s="22">
        <v>3000</v>
      </c>
      <c r="H16" s="22">
        <v>3000</v>
      </c>
      <c r="I16" s="22">
        <v>3000</v>
      </c>
      <c r="J16" s="22">
        <v>3000</v>
      </c>
      <c r="K16" s="22">
        <v>3000</v>
      </c>
      <c r="L16" s="22">
        <v>3573</v>
      </c>
      <c r="M16" s="22">
        <v>3000</v>
      </c>
      <c r="N16" s="22">
        <v>3000</v>
      </c>
      <c r="O16" s="23">
        <f>SUM(C16:N16)</f>
        <v>36573</v>
      </c>
      <c r="Q16" s="18">
        <f t="shared" si="2"/>
        <v>36573</v>
      </c>
    </row>
    <row r="17" spans="1:17" ht="30" customHeight="1">
      <c r="A17" s="39">
        <v>14</v>
      </c>
      <c r="B17" s="42" t="s">
        <v>44</v>
      </c>
      <c r="C17" s="22">
        <v>801</v>
      </c>
      <c r="D17" s="22">
        <v>801</v>
      </c>
      <c r="E17" s="22">
        <v>801</v>
      </c>
      <c r="F17" s="22">
        <v>801</v>
      </c>
      <c r="G17" s="22">
        <v>801</v>
      </c>
      <c r="H17" s="22">
        <v>801</v>
      </c>
      <c r="I17" s="22">
        <v>801</v>
      </c>
      <c r="J17" s="22">
        <v>801</v>
      </c>
      <c r="K17" s="22">
        <v>801</v>
      </c>
      <c r="L17" s="22">
        <v>962</v>
      </c>
      <c r="M17" s="22">
        <v>801</v>
      </c>
      <c r="N17" s="22">
        <v>801</v>
      </c>
      <c r="O17" s="23">
        <f>SUM(C17:N17)</f>
        <v>9773</v>
      </c>
      <c r="Q17" s="18">
        <f t="shared" si="2"/>
        <v>9773</v>
      </c>
    </row>
    <row r="18" spans="1:17" ht="14.25" customHeight="1">
      <c r="A18" s="39">
        <v>15</v>
      </c>
      <c r="B18" s="42" t="s">
        <v>45</v>
      </c>
      <c r="C18" s="22">
        <v>1000</v>
      </c>
      <c r="D18" s="22">
        <v>2000</v>
      </c>
      <c r="E18" s="22">
        <v>23000</v>
      </c>
      <c r="F18" s="22">
        <v>1019</v>
      </c>
      <c r="G18" s="22">
        <v>1019</v>
      </c>
      <c r="H18" s="22">
        <v>2018</v>
      </c>
      <c r="I18" s="22">
        <v>2018</v>
      </c>
      <c r="J18" s="22">
        <v>2018</v>
      </c>
      <c r="K18" s="22">
        <v>2019</v>
      </c>
      <c r="L18" s="22">
        <v>2019</v>
      </c>
      <c r="M18" s="22">
        <v>2019</v>
      </c>
      <c r="N18" s="22">
        <v>2019</v>
      </c>
      <c r="O18" s="23">
        <f>SUM(C18:N18)</f>
        <v>42168</v>
      </c>
      <c r="Q18" s="18">
        <f t="shared" si="2"/>
        <v>42168</v>
      </c>
    </row>
    <row r="19" spans="1:17" ht="14.25" customHeight="1">
      <c r="A19" s="39">
        <v>16</v>
      </c>
      <c r="B19" s="41" t="s">
        <v>46</v>
      </c>
      <c r="C19" s="22">
        <f>$O19/12</f>
        <v>0</v>
      </c>
      <c r="D19" s="22">
        <f aca="true" t="shared" si="4" ref="D19:N23">$O19/12</f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3">
        <v>0</v>
      </c>
      <c r="Q19" s="18">
        <f t="shared" si="2"/>
        <v>0</v>
      </c>
    </row>
    <row r="20" spans="1:17" ht="14.25" customHeight="1">
      <c r="A20" s="39">
        <v>17</v>
      </c>
      <c r="B20" s="41" t="s">
        <v>47</v>
      </c>
      <c r="C20" s="22">
        <v>3905</v>
      </c>
      <c r="D20" s="22">
        <v>3905</v>
      </c>
      <c r="E20" s="22">
        <v>3905</v>
      </c>
      <c r="F20" s="22">
        <v>3905</v>
      </c>
      <c r="G20" s="22">
        <v>3905</v>
      </c>
      <c r="H20" s="22">
        <v>3905</v>
      </c>
      <c r="I20" s="22">
        <v>3905</v>
      </c>
      <c r="J20" s="22">
        <v>3905</v>
      </c>
      <c r="K20" s="22">
        <v>3905</v>
      </c>
      <c r="L20" s="22">
        <v>3905</v>
      </c>
      <c r="M20" s="22">
        <v>3905</v>
      </c>
      <c r="N20" s="22">
        <v>3904</v>
      </c>
      <c r="O20" s="23">
        <f>SUM(C20:N20)</f>
        <v>46859</v>
      </c>
      <c r="Q20" s="18">
        <f t="shared" si="2"/>
        <v>46859</v>
      </c>
    </row>
    <row r="21" spans="1:17" ht="14.25" customHeight="1">
      <c r="A21" s="39">
        <v>18</v>
      </c>
      <c r="B21" s="41" t="s">
        <v>48</v>
      </c>
      <c r="C21" s="22">
        <f>$O21/12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3"/>
      <c r="Q21" s="18">
        <f t="shared" si="2"/>
        <v>0</v>
      </c>
    </row>
    <row r="22" spans="1:17" ht="14.25" customHeight="1">
      <c r="A22" s="39">
        <v>19</v>
      </c>
      <c r="B22" s="41" t="s">
        <v>49</v>
      </c>
      <c r="C22" s="22">
        <f>$O22/12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23"/>
      <c r="Q22" s="18">
        <f t="shared" si="2"/>
        <v>0</v>
      </c>
    </row>
    <row r="23" spans="1:17" ht="14.25" customHeight="1">
      <c r="A23" s="39">
        <v>20</v>
      </c>
      <c r="B23" s="41" t="s">
        <v>50</v>
      </c>
      <c r="C23" s="22">
        <f>$O23/12</f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3"/>
      <c r="Q23" s="18">
        <f t="shared" si="2"/>
        <v>0</v>
      </c>
    </row>
    <row r="24" spans="1:17" ht="14.25" customHeight="1" thickBot="1">
      <c r="A24" s="39">
        <v>21</v>
      </c>
      <c r="B24" s="42" t="s">
        <v>19</v>
      </c>
      <c r="C24" s="22">
        <v>18048</v>
      </c>
      <c r="D24" s="22">
        <v>18047</v>
      </c>
      <c r="E24" s="22">
        <v>18048</v>
      </c>
      <c r="F24" s="22">
        <v>18048</v>
      </c>
      <c r="G24" s="22">
        <v>18047</v>
      </c>
      <c r="H24" s="22">
        <v>18048</v>
      </c>
      <c r="I24" s="22">
        <v>18048</v>
      </c>
      <c r="J24" s="22">
        <v>18047</v>
      </c>
      <c r="K24" s="22">
        <v>18048</v>
      </c>
      <c r="L24" s="22">
        <v>18048</v>
      </c>
      <c r="M24" s="22">
        <v>18047</v>
      </c>
      <c r="N24" s="22">
        <v>18048</v>
      </c>
      <c r="O24" s="23">
        <f>SUM(C24:N24)</f>
        <v>216572</v>
      </c>
      <c r="Q24" s="18">
        <f t="shared" si="2"/>
        <v>216572</v>
      </c>
    </row>
    <row r="25" spans="1:17" ht="15.75" customHeight="1" thickBot="1">
      <c r="A25" s="40">
        <v>22</v>
      </c>
      <c r="B25" s="1" t="s">
        <v>20</v>
      </c>
      <c r="C25" s="11">
        <f aca="true" t="shared" si="5" ref="C25:O25">SUM(C16:C24)</f>
        <v>26754</v>
      </c>
      <c r="D25" s="11">
        <f t="shared" si="5"/>
        <v>27753</v>
      </c>
      <c r="E25" s="11">
        <f t="shared" si="5"/>
        <v>48754</v>
      </c>
      <c r="F25" s="11">
        <f t="shared" si="5"/>
        <v>26773</v>
      </c>
      <c r="G25" s="11">
        <f t="shared" si="5"/>
        <v>26772</v>
      </c>
      <c r="H25" s="11">
        <f t="shared" si="5"/>
        <v>27772</v>
      </c>
      <c r="I25" s="11">
        <f t="shared" si="5"/>
        <v>27772</v>
      </c>
      <c r="J25" s="11">
        <f t="shared" si="5"/>
        <v>27771</v>
      </c>
      <c r="K25" s="11">
        <f t="shared" si="5"/>
        <v>27773</v>
      </c>
      <c r="L25" s="11">
        <f t="shared" si="5"/>
        <v>28507</v>
      </c>
      <c r="M25" s="11">
        <f t="shared" si="5"/>
        <v>27772</v>
      </c>
      <c r="N25" s="11">
        <f t="shared" si="5"/>
        <v>27772</v>
      </c>
      <c r="O25" s="14">
        <f t="shared" si="5"/>
        <v>351945</v>
      </c>
      <c r="Q25" s="18">
        <f t="shared" si="2"/>
        <v>351945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31"/>
      <c r="M27" s="18"/>
      <c r="N27" s="18"/>
      <c r="O27" s="18"/>
    </row>
    <row r="29" spans="2:15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&amp;R8. melléklet a .../2014. (......) 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SheetLayoutView="100" workbookViewId="0" topLeftCell="A1">
      <selection activeCell="O1" sqref="O1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21</v>
      </c>
      <c r="C3" s="35" t="s">
        <v>22</v>
      </c>
      <c r="D3" s="35" t="s">
        <v>23</v>
      </c>
      <c r="E3" s="35" t="s">
        <v>24</v>
      </c>
      <c r="F3" s="35" t="s">
        <v>25</v>
      </c>
      <c r="G3" s="35" t="s">
        <v>26</v>
      </c>
      <c r="H3" s="35" t="s">
        <v>27</v>
      </c>
      <c r="I3" s="35" t="s">
        <v>28</v>
      </c>
      <c r="J3" s="35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37" t="s">
        <v>34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36</v>
      </c>
      <c r="C6" s="22">
        <v>19992</v>
      </c>
      <c r="D6" s="22">
        <v>19991</v>
      </c>
      <c r="E6" s="22">
        <v>19992</v>
      </c>
      <c r="F6" s="22">
        <v>19992</v>
      </c>
      <c r="G6" s="22">
        <v>19991</v>
      </c>
      <c r="H6" s="22">
        <v>19992</v>
      </c>
      <c r="I6" s="22">
        <v>19992</v>
      </c>
      <c r="J6" s="22">
        <v>19991</v>
      </c>
      <c r="K6" s="22">
        <v>19992</v>
      </c>
      <c r="L6" s="22">
        <v>19992</v>
      </c>
      <c r="M6" s="22">
        <v>19991</v>
      </c>
      <c r="N6" s="22">
        <v>19992</v>
      </c>
      <c r="O6" s="23">
        <f>SUM(C6:N6)</f>
        <v>239900</v>
      </c>
      <c r="P6" s="3"/>
      <c r="Q6" s="18">
        <f>SUM(C6:N6)</f>
        <v>239900</v>
      </c>
    </row>
    <row r="7" spans="1:17" ht="30.75" customHeight="1">
      <c r="A7" s="39">
        <v>4</v>
      </c>
      <c r="B7" s="42" t="s">
        <v>37</v>
      </c>
      <c r="C7" s="22">
        <v>0</v>
      </c>
      <c r="D7" s="22">
        <v>0</v>
      </c>
      <c r="E7" s="22">
        <v>2146</v>
      </c>
      <c r="F7" s="22">
        <v>114847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3">
        <f>SUM(C7:N7)</f>
        <v>116993</v>
      </c>
      <c r="Q7" s="18">
        <f aca="true" t="shared" si="0" ref="Q7:Q25">SUM(C7:N7)</f>
        <v>116993</v>
      </c>
    </row>
    <row r="8" spans="1:17" ht="14.25" customHeight="1">
      <c r="A8" s="39">
        <v>5</v>
      </c>
      <c r="B8" s="42" t="s">
        <v>38</v>
      </c>
      <c r="C8" s="22">
        <f aca="true" t="shared" si="1" ref="C8:N12">$O8/12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0"/>
        <v>0</v>
      </c>
    </row>
    <row r="9" spans="1:17" ht="14.25" customHeight="1">
      <c r="A9" s="39">
        <v>6</v>
      </c>
      <c r="B9" s="42" t="s">
        <v>39</v>
      </c>
      <c r="C9" s="22">
        <v>1487</v>
      </c>
      <c r="D9" s="22">
        <v>157</v>
      </c>
      <c r="E9" s="22">
        <v>33370</v>
      </c>
      <c r="F9" s="22">
        <v>22340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SUM(C9:N9)</f>
        <v>57354</v>
      </c>
      <c r="P9" s="4"/>
      <c r="Q9" s="18">
        <f t="shared" si="0"/>
        <v>57354</v>
      </c>
    </row>
    <row r="10" spans="1:17" ht="14.25" customHeight="1">
      <c r="A10" s="39">
        <v>7</v>
      </c>
      <c r="B10" s="42" t="s">
        <v>40</v>
      </c>
      <c r="C10" s="22">
        <f t="shared" si="1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3"/>
      <c r="Q10" s="18">
        <f t="shared" si="0"/>
        <v>0</v>
      </c>
    </row>
    <row r="11" spans="1:17" ht="14.25" customHeight="1">
      <c r="A11" s="39">
        <v>8</v>
      </c>
      <c r="B11" s="42" t="s">
        <v>41</v>
      </c>
      <c r="C11" s="22">
        <f t="shared" si="1"/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3"/>
      <c r="Q11" s="18">
        <f t="shared" si="0"/>
        <v>0</v>
      </c>
    </row>
    <row r="12" spans="1:17" ht="14.25" customHeight="1">
      <c r="A12" s="39">
        <v>9</v>
      </c>
      <c r="B12" s="24" t="s">
        <v>42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3">
        <v>0</v>
      </c>
      <c r="Q12" s="18">
        <f t="shared" si="0"/>
        <v>0</v>
      </c>
    </row>
    <row r="13" spans="1:17" ht="14.25" customHeight="1" thickBot="1">
      <c r="A13" s="39">
        <v>10</v>
      </c>
      <c r="B13" s="21" t="s">
        <v>16</v>
      </c>
      <c r="C13" s="22">
        <v>112045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v>112045</v>
      </c>
      <c r="Q13" s="18">
        <f t="shared" si="0"/>
        <v>112045</v>
      </c>
    </row>
    <row r="14" spans="1:17" ht="15.75" customHeight="1" thickBot="1">
      <c r="A14" s="39">
        <v>11</v>
      </c>
      <c r="B14" s="1" t="s">
        <v>17</v>
      </c>
      <c r="C14" s="10">
        <f aca="true" t="shared" si="2" ref="C14:O14">SUM(C6:C13)</f>
        <v>133524</v>
      </c>
      <c r="D14" s="10">
        <f t="shared" si="2"/>
        <v>20148</v>
      </c>
      <c r="E14" s="10">
        <f t="shared" si="2"/>
        <v>55508</v>
      </c>
      <c r="F14" s="10">
        <f t="shared" si="2"/>
        <v>157179</v>
      </c>
      <c r="G14" s="10">
        <f t="shared" si="2"/>
        <v>19991</v>
      </c>
      <c r="H14" s="10">
        <f t="shared" si="2"/>
        <v>19992</v>
      </c>
      <c r="I14" s="10">
        <f t="shared" si="2"/>
        <v>19992</v>
      </c>
      <c r="J14" s="10">
        <f t="shared" si="2"/>
        <v>19991</v>
      </c>
      <c r="K14" s="10">
        <f t="shared" si="2"/>
        <v>19992</v>
      </c>
      <c r="L14" s="10">
        <f t="shared" si="2"/>
        <v>19992</v>
      </c>
      <c r="M14" s="10">
        <f t="shared" si="2"/>
        <v>19991</v>
      </c>
      <c r="N14" s="10">
        <f t="shared" si="2"/>
        <v>19992</v>
      </c>
      <c r="O14" s="14">
        <f t="shared" si="2"/>
        <v>526292</v>
      </c>
      <c r="Q14" s="18">
        <f>SUM(C14:O14)</f>
        <v>1052584</v>
      </c>
    </row>
    <row r="15" spans="1:17" ht="18.75">
      <c r="A15" s="39">
        <v>12</v>
      </c>
      <c r="B15" s="7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Q15" s="18">
        <f t="shared" si="0"/>
        <v>0</v>
      </c>
    </row>
    <row r="16" spans="1:17" ht="14.25" customHeight="1">
      <c r="A16" s="39">
        <v>13</v>
      </c>
      <c r="B16" s="21" t="s">
        <v>43</v>
      </c>
      <c r="C16" s="22">
        <f>3000+21-140</f>
        <v>2881</v>
      </c>
      <c r="D16" s="22">
        <f>3000+21-140</f>
        <v>2881</v>
      </c>
      <c r="E16" s="22">
        <f>3000+21-140</f>
        <v>2881</v>
      </c>
      <c r="F16" s="22">
        <f>3000+21-141</f>
        <v>2880</v>
      </c>
      <c r="G16" s="22">
        <f>3000+21</f>
        <v>3021</v>
      </c>
      <c r="H16" s="22">
        <f>3000+21</f>
        <v>3021</v>
      </c>
      <c r="I16" s="22">
        <f>3000+21</f>
        <v>3021</v>
      </c>
      <c r="J16" s="22">
        <f>3000+21</f>
        <v>3021</v>
      </c>
      <c r="K16" s="22">
        <f>3000+21</f>
        <v>3021</v>
      </c>
      <c r="L16" s="22">
        <f>3573+21</f>
        <v>3594</v>
      </c>
      <c r="M16" s="22">
        <v>3020</v>
      </c>
      <c r="N16" s="22">
        <v>3020</v>
      </c>
      <c r="O16" s="23">
        <f>SUM(C16:N16)</f>
        <v>36262</v>
      </c>
      <c r="Q16" s="18">
        <f t="shared" si="0"/>
        <v>36262</v>
      </c>
    </row>
    <row r="17" spans="1:17" ht="30" customHeight="1">
      <c r="A17" s="39">
        <v>14</v>
      </c>
      <c r="B17" s="42" t="s">
        <v>44</v>
      </c>
      <c r="C17" s="22">
        <f>800+8-38</f>
        <v>770</v>
      </c>
      <c r="D17" s="22">
        <f>800+8-38</f>
        <v>770</v>
      </c>
      <c r="E17" s="22">
        <f>800+8-38</f>
        <v>770</v>
      </c>
      <c r="F17" s="22">
        <f>800+8-37</f>
        <v>771</v>
      </c>
      <c r="G17" s="22">
        <f>800+8</f>
        <v>808</v>
      </c>
      <c r="H17" s="22">
        <f>800+8</f>
        <v>808</v>
      </c>
      <c r="I17" s="22">
        <f>800+8</f>
        <v>808</v>
      </c>
      <c r="J17" s="22">
        <f>800+8</f>
        <v>808</v>
      </c>
      <c r="K17" s="22">
        <f>800+8</f>
        <v>808</v>
      </c>
      <c r="L17" s="22">
        <f>962+7</f>
        <v>969</v>
      </c>
      <c r="M17" s="22">
        <v>806</v>
      </c>
      <c r="N17" s="22">
        <v>806</v>
      </c>
      <c r="O17" s="23">
        <f>SUM(C17:N17)</f>
        <v>9702</v>
      </c>
      <c r="Q17" s="18">
        <f t="shared" si="0"/>
        <v>9702</v>
      </c>
    </row>
    <row r="18" spans="1:17" ht="14.25" customHeight="1">
      <c r="A18" s="39">
        <v>15</v>
      </c>
      <c r="B18" s="42" t="s">
        <v>45</v>
      </c>
      <c r="C18" s="22">
        <v>1000</v>
      </c>
      <c r="D18" s="22">
        <v>2000</v>
      </c>
      <c r="E18" s="22">
        <v>23000</v>
      </c>
      <c r="F18" s="22">
        <f>1019+36003</f>
        <v>37022</v>
      </c>
      <c r="G18" s="22">
        <v>1019</v>
      </c>
      <c r="H18" s="22">
        <v>2018</v>
      </c>
      <c r="I18" s="22">
        <v>2018</v>
      </c>
      <c r="J18" s="22">
        <v>2018</v>
      </c>
      <c r="K18" s="22">
        <v>2019</v>
      </c>
      <c r="L18" s="22">
        <v>2019</v>
      </c>
      <c r="M18" s="22">
        <v>2019</v>
      </c>
      <c r="N18" s="22">
        <v>2019</v>
      </c>
      <c r="O18" s="23">
        <f>SUM(C18:N18)</f>
        <v>78171</v>
      </c>
      <c r="Q18" s="18">
        <f t="shared" si="0"/>
        <v>78171</v>
      </c>
    </row>
    <row r="19" spans="1:17" ht="14.25" customHeight="1">
      <c r="A19" s="39">
        <v>16</v>
      </c>
      <c r="B19" s="41" t="s">
        <v>46</v>
      </c>
      <c r="C19" s="22">
        <f>$O19/12</f>
        <v>0</v>
      </c>
      <c r="D19" s="22">
        <f aca="true" t="shared" si="3" ref="D19:N23">$O19/12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3">
        <v>0</v>
      </c>
      <c r="Q19" s="18">
        <f t="shared" si="0"/>
        <v>0</v>
      </c>
    </row>
    <row r="20" spans="1:17" ht="14.25" customHeight="1">
      <c r="A20" s="39">
        <v>17</v>
      </c>
      <c r="B20" s="41" t="s">
        <v>47</v>
      </c>
      <c r="C20" s="22">
        <f>3905+178</f>
        <v>4083</v>
      </c>
      <c r="D20" s="22">
        <f>3905-3660+178</f>
        <v>423</v>
      </c>
      <c r="E20" s="22">
        <f>3905-2559+178</f>
        <v>1524</v>
      </c>
      <c r="F20" s="22">
        <f>3905+178</f>
        <v>4083</v>
      </c>
      <c r="G20" s="22">
        <v>3905</v>
      </c>
      <c r="H20" s="22">
        <v>3905</v>
      </c>
      <c r="I20" s="22">
        <v>3905</v>
      </c>
      <c r="J20" s="22">
        <v>3905</v>
      </c>
      <c r="K20" s="22">
        <v>3905</v>
      </c>
      <c r="L20" s="22">
        <v>3905</v>
      </c>
      <c r="M20" s="22">
        <v>3905</v>
      </c>
      <c r="N20" s="22">
        <v>3904</v>
      </c>
      <c r="O20" s="23">
        <f>SUM(C20:N20)</f>
        <v>41352</v>
      </c>
      <c r="Q20" s="18">
        <f t="shared" si="0"/>
        <v>41352</v>
      </c>
    </row>
    <row r="21" spans="1:17" ht="14.25" customHeight="1">
      <c r="A21" s="39">
        <v>18</v>
      </c>
      <c r="B21" s="41" t="s">
        <v>48</v>
      </c>
      <c r="C21" s="22">
        <v>0</v>
      </c>
      <c r="D21" s="22">
        <v>0</v>
      </c>
      <c r="E21" s="22">
        <v>0</v>
      </c>
      <c r="F21" s="22">
        <v>124590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SUM(C21:N21)</f>
        <v>124590</v>
      </c>
      <c r="Q21" s="18">
        <f>SUM(C21:O21)</f>
        <v>249180</v>
      </c>
    </row>
    <row r="22" spans="1:17" ht="14.25" customHeight="1">
      <c r="A22" s="39">
        <v>19</v>
      </c>
      <c r="B22" s="41" t="s">
        <v>49</v>
      </c>
      <c r="C22" s="22">
        <f>$O22/12</f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3">
        <v>0</v>
      </c>
      <c r="Q22" s="18">
        <f t="shared" si="0"/>
        <v>0</v>
      </c>
    </row>
    <row r="23" spans="1:17" ht="14.25" customHeight="1">
      <c r="A23" s="39">
        <v>20</v>
      </c>
      <c r="B23" s="41" t="s">
        <v>50</v>
      </c>
      <c r="C23" s="22">
        <f>$O23/12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3">
        <v>0</v>
      </c>
      <c r="Q23" s="18">
        <f t="shared" si="0"/>
        <v>0</v>
      </c>
    </row>
    <row r="24" spans="1:17" ht="14.25" customHeight="1" thickBot="1">
      <c r="A24" s="39">
        <v>21</v>
      </c>
      <c r="B24" s="42" t="s">
        <v>19</v>
      </c>
      <c r="C24" s="22">
        <f>18048+1487</f>
        <v>19535</v>
      </c>
      <c r="D24" s="22">
        <f>18047+157</f>
        <v>18204</v>
      </c>
      <c r="E24" s="22">
        <f>18048+17999</f>
        <v>36047</v>
      </c>
      <c r="F24" s="22">
        <f>18048</f>
        <v>18048</v>
      </c>
      <c r="G24" s="22">
        <v>18047</v>
      </c>
      <c r="H24" s="22">
        <v>18048</v>
      </c>
      <c r="I24" s="22">
        <v>18048</v>
      </c>
      <c r="J24" s="22">
        <v>18047</v>
      </c>
      <c r="K24" s="22">
        <v>18048</v>
      </c>
      <c r="L24" s="22">
        <v>18048</v>
      </c>
      <c r="M24" s="22">
        <v>18047</v>
      </c>
      <c r="N24" s="22">
        <v>18048</v>
      </c>
      <c r="O24" s="23">
        <f>SUM(C24:N24)</f>
        <v>236215</v>
      </c>
      <c r="Q24" s="18">
        <f t="shared" si="0"/>
        <v>236215</v>
      </c>
    </row>
    <row r="25" spans="1:17" ht="15.75" customHeight="1" thickBot="1">
      <c r="A25" s="40">
        <v>22</v>
      </c>
      <c r="B25" s="1" t="s">
        <v>20</v>
      </c>
      <c r="C25" s="11">
        <f aca="true" t="shared" si="4" ref="C25:O25">SUM(C16:C24)</f>
        <v>28269</v>
      </c>
      <c r="D25" s="11">
        <f t="shared" si="4"/>
        <v>24278</v>
      </c>
      <c r="E25" s="11">
        <f t="shared" si="4"/>
        <v>64222</v>
      </c>
      <c r="F25" s="11">
        <f t="shared" si="4"/>
        <v>187394</v>
      </c>
      <c r="G25" s="11">
        <f t="shared" si="4"/>
        <v>26800</v>
      </c>
      <c r="H25" s="11">
        <f t="shared" si="4"/>
        <v>27800</v>
      </c>
      <c r="I25" s="11">
        <f t="shared" si="4"/>
        <v>27800</v>
      </c>
      <c r="J25" s="11">
        <f t="shared" si="4"/>
        <v>27799</v>
      </c>
      <c r="K25" s="11">
        <f t="shared" si="4"/>
        <v>27801</v>
      </c>
      <c r="L25" s="11">
        <f t="shared" si="4"/>
        <v>28535</v>
      </c>
      <c r="M25" s="11">
        <f t="shared" si="4"/>
        <v>27797</v>
      </c>
      <c r="N25" s="11">
        <f t="shared" si="4"/>
        <v>27797</v>
      </c>
      <c r="O25" s="14">
        <f t="shared" si="4"/>
        <v>526292</v>
      </c>
      <c r="Q25" s="18">
        <f t="shared" si="0"/>
        <v>526292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31"/>
      <c r="M27" s="18"/>
      <c r="N27" s="18"/>
      <c r="O27" s="18"/>
    </row>
    <row r="29" spans="2:15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&amp;R6. melléklet a .../2014. (......) önkormányzati rendelethez</oddHeader>
    <oddFooter>&amp;C1.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SheetLayoutView="100" workbookViewId="0" topLeftCell="A1">
      <selection activeCell="D15" sqref="D15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21</v>
      </c>
      <c r="C3" s="35" t="s">
        <v>22</v>
      </c>
      <c r="D3" s="35" t="s">
        <v>23</v>
      </c>
      <c r="E3" s="35" t="s">
        <v>24</v>
      </c>
      <c r="F3" s="35" t="s">
        <v>25</v>
      </c>
      <c r="G3" s="35" t="s">
        <v>26</v>
      </c>
      <c r="H3" s="35" t="s">
        <v>27</v>
      </c>
      <c r="I3" s="35" t="s">
        <v>28</v>
      </c>
      <c r="J3" s="35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37" t="s">
        <v>34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36</v>
      </c>
      <c r="C6" s="22">
        <f>19992+1487</f>
        <v>21479</v>
      </c>
      <c r="D6" s="22">
        <f>19991+157</f>
        <v>20148</v>
      </c>
      <c r="E6" s="22">
        <f>19992+33370</f>
        <v>53362</v>
      </c>
      <c r="F6" s="22">
        <f>19992+22340-17282</f>
        <v>25050</v>
      </c>
      <c r="G6" s="22">
        <f>19991+250</f>
        <v>20241</v>
      </c>
      <c r="H6" s="22">
        <f>19992+332</f>
        <v>20324</v>
      </c>
      <c r="I6" s="22">
        <v>19992</v>
      </c>
      <c r="J6" s="22">
        <v>19991</v>
      </c>
      <c r="K6" s="22">
        <v>19992</v>
      </c>
      <c r="L6" s="22">
        <v>19992</v>
      </c>
      <c r="M6" s="22">
        <v>19991</v>
      </c>
      <c r="N6" s="22">
        <v>19992</v>
      </c>
      <c r="O6" s="23">
        <f>SUM(C6:N6)</f>
        <v>280554</v>
      </c>
      <c r="P6" s="3"/>
      <c r="Q6" s="18">
        <f>SUM(C6:N6)</f>
        <v>280554</v>
      </c>
    </row>
    <row r="7" spans="1:17" ht="30.75" customHeight="1">
      <c r="A7" s="39">
        <v>4</v>
      </c>
      <c r="B7" s="42" t="s">
        <v>37</v>
      </c>
      <c r="C7" s="22">
        <v>0</v>
      </c>
      <c r="D7" s="22">
        <v>0</v>
      </c>
      <c r="E7" s="22">
        <v>2146</v>
      </c>
      <c r="F7" s="22">
        <v>114847</v>
      </c>
      <c r="G7" s="22">
        <v>150</v>
      </c>
      <c r="H7" s="22">
        <v>0</v>
      </c>
      <c r="I7" s="22">
        <v>0</v>
      </c>
      <c r="J7" s="22">
        <v>31886</v>
      </c>
      <c r="K7" s="22">
        <v>0</v>
      </c>
      <c r="L7" s="22">
        <v>0</v>
      </c>
      <c r="M7" s="22">
        <v>0</v>
      </c>
      <c r="N7" s="22">
        <v>0</v>
      </c>
      <c r="O7" s="23">
        <f>SUM(C7:N7)</f>
        <v>149029</v>
      </c>
      <c r="Q7" s="18">
        <f aca="true" t="shared" si="0" ref="Q7:Q25">SUM(C7:N7)</f>
        <v>149029</v>
      </c>
    </row>
    <row r="8" spans="1:17" ht="14.25" customHeight="1">
      <c r="A8" s="39">
        <v>5</v>
      </c>
      <c r="B8" s="42" t="s">
        <v>38</v>
      </c>
      <c r="C8" s="22">
        <f aca="true" t="shared" si="1" ref="C8:N12">$O8/12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0"/>
        <v>0</v>
      </c>
    </row>
    <row r="9" spans="1:17" ht="14.25" customHeight="1">
      <c r="A9" s="39">
        <v>6</v>
      </c>
      <c r="B9" s="42" t="s">
        <v>39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SUM(C9:N9)</f>
        <v>0</v>
      </c>
      <c r="P9" s="4"/>
      <c r="Q9" s="18">
        <f t="shared" si="0"/>
        <v>0</v>
      </c>
    </row>
    <row r="10" spans="1:17" ht="14.25" customHeight="1">
      <c r="A10" s="39">
        <v>7</v>
      </c>
      <c r="B10" s="42" t="s">
        <v>40</v>
      </c>
      <c r="C10" s="22">
        <f t="shared" si="1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3"/>
      <c r="Q10" s="18">
        <f t="shared" si="0"/>
        <v>0</v>
      </c>
    </row>
    <row r="11" spans="1:17" ht="14.25" customHeight="1">
      <c r="A11" s="39">
        <v>8</v>
      </c>
      <c r="B11" s="42" t="s">
        <v>41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5759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v>5759</v>
      </c>
      <c r="Q11" s="18">
        <f t="shared" si="0"/>
        <v>5759</v>
      </c>
    </row>
    <row r="12" spans="1:17" ht="14.25" customHeight="1">
      <c r="A12" s="39">
        <v>9</v>
      </c>
      <c r="B12" s="24" t="s">
        <v>42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3">
        <v>0</v>
      </c>
      <c r="Q12" s="18">
        <f t="shared" si="0"/>
        <v>0</v>
      </c>
    </row>
    <row r="13" spans="1:17" ht="14.25" customHeight="1" thickBot="1">
      <c r="A13" s="39">
        <v>10</v>
      </c>
      <c r="B13" s="21" t="s">
        <v>16</v>
      </c>
      <c r="C13" s="22">
        <v>112045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v>112045</v>
      </c>
      <c r="Q13" s="18">
        <f t="shared" si="0"/>
        <v>112045</v>
      </c>
    </row>
    <row r="14" spans="1:17" ht="15.75" customHeight="1" thickBot="1">
      <c r="A14" s="39">
        <v>11</v>
      </c>
      <c r="B14" s="1" t="s">
        <v>17</v>
      </c>
      <c r="C14" s="10">
        <f aca="true" t="shared" si="2" ref="C14:O14">SUM(C6:C13)</f>
        <v>133524</v>
      </c>
      <c r="D14" s="10">
        <f t="shared" si="2"/>
        <v>20148</v>
      </c>
      <c r="E14" s="10">
        <f t="shared" si="2"/>
        <v>55508</v>
      </c>
      <c r="F14" s="10">
        <f t="shared" si="2"/>
        <v>139897</v>
      </c>
      <c r="G14" s="10">
        <f t="shared" si="2"/>
        <v>20391</v>
      </c>
      <c r="H14" s="10">
        <f t="shared" si="2"/>
        <v>26083</v>
      </c>
      <c r="I14" s="10">
        <f t="shared" si="2"/>
        <v>19992</v>
      </c>
      <c r="J14" s="10">
        <f t="shared" si="2"/>
        <v>51877</v>
      </c>
      <c r="K14" s="10">
        <f t="shared" si="2"/>
        <v>19992</v>
      </c>
      <c r="L14" s="10">
        <f t="shared" si="2"/>
        <v>19992</v>
      </c>
      <c r="M14" s="10">
        <f t="shared" si="2"/>
        <v>19991</v>
      </c>
      <c r="N14" s="10">
        <f t="shared" si="2"/>
        <v>19992</v>
      </c>
      <c r="O14" s="14">
        <f t="shared" si="2"/>
        <v>547387</v>
      </c>
      <c r="Q14" s="18">
        <f>SUM(C14:O14)</f>
        <v>1094774</v>
      </c>
    </row>
    <row r="15" spans="1:17" ht="18.75">
      <c r="A15" s="39">
        <v>12</v>
      </c>
      <c r="B15" s="7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Q15" s="18">
        <f t="shared" si="0"/>
        <v>0</v>
      </c>
    </row>
    <row r="16" spans="1:17" ht="14.25" customHeight="1">
      <c r="A16" s="39">
        <v>13</v>
      </c>
      <c r="B16" s="21" t="s">
        <v>43</v>
      </c>
      <c r="C16" s="22">
        <f>3000+21-140</f>
        <v>2881</v>
      </c>
      <c r="D16" s="22">
        <f>3000+21-140</f>
        <v>2881</v>
      </c>
      <c r="E16" s="22">
        <f>3000+21-140</f>
        <v>2881</v>
      </c>
      <c r="F16" s="22">
        <f>3000+21-141</f>
        <v>2880</v>
      </c>
      <c r="G16" s="22">
        <f>3000+21</f>
        <v>3021</v>
      </c>
      <c r="H16" s="22">
        <f>3000+21</f>
        <v>3021</v>
      </c>
      <c r="I16" s="22">
        <f>3000+21</f>
        <v>3021</v>
      </c>
      <c r="J16" s="22">
        <f>3000+21</f>
        <v>3021</v>
      </c>
      <c r="K16" s="22">
        <f>3000+21</f>
        <v>3021</v>
      </c>
      <c r="L16" s="22">
        <f>3573+21+1051</f>
        <v>4645</v>
      </c>
      <c r="M16" s="22">
        <v>3020</v>
      </c>
      <c r="N16" s="22">
        <v>3020</v>
      </c>
      <c r="O16" s="23">
        <f>SUM(C16:N16)</f>
        <v>37313</v>
      </c>
      <c r="Q16" s="18">
        <f t="shared" si="0"/>
        <v>37313</v>
      </c>
    </row>
    <row r="17" spans="1:17" ht="30" customHeight="1">
      <c r="A17" s="39">
        <v>14</v>
      </c>
      <c r="B17" s="42" t="s">
        <v>44</v>
      </c>
      <c r="C17" s="22">
        <f>800+8-38</f>
        <v>770</v>
      </c>
      <c r="D17" s="22">
        <f>800+8-38</f>
        <v>770</v>
      </c>
      <c r="E17" s="22">
        <f>800+8-38</f>
        <v>770</v>
      </c>
      <c r="F17" s="22">
        <f>800+8-37</f>
        <v>771</v>
      </c>
      <c r="G17" s="22">
        <f>800+8</f>
        <v>808</v>
      </c>
      <c r="H17" s="22">
        <f>800+8</f>
        <v>808</v>
      </c>
      <c r="I17" s="22">
        <f>800+8</f>
        <v>808</v>
      </c>
      <c r="J17" s="22">
        <f>800+8</f>
        <v>808</v>
      </c>
      <c r="K17" s="22">
        <f>800+8</f>
        <v>808</v>
      </c>
      <c r="L17" s="22">
        <f>962+7+256</f>
        <v>1225</v>
      </c>
      <c r="M17" s="22">
        <v>806</v>
      </c>
      <c r="N17" s="22">
        <v>806</v>
      </c>
      <c r="O17" s="23">
        <f>SUM(C17:N17)</f>
        <v>9958</v>
      </c>
      <c r="Q17" s="18">
        <f t="shared" si="0"/>
        <v>9958</v>
      </c>
    </row>
    <row r="18" spans="1:17" ht="14.25" customHeight="1">
      <c r="A18" s="39">
        <v>15</v>
      </c>
      <c r="B18" s="42" t="s">
        <v>45</v>
      </c>
      <c r="C18" s="22">
        <v>1000</v>
      </c>
      <c r="D18" s="22">
        <v>2000</v>
      </c>
      <c r="E18" s="22">
        <v>23000</v>
      </c>
      <c r="F18" s="22">
        <f>1019</f>
        <v>1019</v>
      </c>
      <c r="G18" s="22">
        <f>1019+250</f>
        <v>1269</v>
      </c>
      <c r="H18" s="22">
        <v>10139</v>
      </c>
      <c r="I18" s="22">
        <f>2018+3005</f>
        <v>5023</v>
      </c>
      <c r="J18" s="22">
        <v>5024</v>
      </c>
      <c r="K18" s="22">
        <v>5024</v>
      </c>
      <c r="L18" s="22">
        <v>5025</v>
      </c>
      <c r="M18" s="22">
        <v>2019</v>
      </c>
      <c r="N18" s="22">
        <v>2019</v>
      </c>
      <c r="O18" s="23">
        <f>SUM(C18:N18)</f>
        <v>62561</v>
      </c>
      <c r="Q18" s="18">
        <f t="shared" si="0"/>
        <v>62561</v>
      </c>
    </row>
    <row r="19" spans="1:17" ht="14.25" customHeight="1">
      <c r="A19" s="39">
        <v>16</v>
      </c>
      <c r="B19" s="41" t="s">
        <v>46</v>
      </c>
      <c r="C19" s="22">
        <f>$O19/12</f>
        <v>0</v>
      </c>
      <c r="D19" s="22">
        <f aca="true" t="shared" si="3" ref="D19:N23">$O19/12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3">
        <v>0</v>
      </c>
      <c r="Q19" s="18">
        <f t="shared" si="0"/>
        <v>0</v>
      </c>
    </row>
    <row r="20" spans="1:17" ht="14.25" customHeight="1">
      <c r="A20" s="39">
        <v>17</v>
      </c>
      <c r="B20" s="41" t="s">
        <v>47</v>
      </c>
      <c r="C20" s="22">
        <f>3905+178</f>
        <v>4083</v>
      </c>
      <c r="D20" s="22">
        <f>3905-3660+178</f>
        <v>423</v>
      </c>
      <c r="E20" s="22">
        <f>3905-2559+178</f>
        <v>1524</v>
      </c>
      <c r="F20" s="22">
        <f>3905+178</f>
        <v>4083</v>
      </c>
      <c r="G20" s="22">
        <v>203</v>
      </c>
      <c r="H20" s="22">
        <v>202</v>
      </c>
      <c r="I20" s="22">
        <f>3905-963</f>
        <v>2942</v>
      </c>
      <c r="J20" s="22">
        <v>2942</v>
      </c>
      <c r="K20" s="22">
        <v>2942</v>
      </c>
      <c r="L20" s="22">
        <v>2942</v>
      </c>
      <c r="M20" s="22">
        <v>3905</v>
      </c>
      <c r="N20" s="22">
        <v>3904</v>
      </c>
      <c r="O20" s="23">
        <f>SUM(C20:N20)</f>
        <v>30095</v>
      </c>
      <c r="Q20" s="18">
        <f t="shared" si="0"/>
        <v>30095</v>
      </c>
    </row>
    <row r="21" spans="1:17" ht="14.25" customHeight="1">
      <c r="A21" s="39">
        <v>18</v>
      </c>
      <c r="B21" s="41" t="s">
        <v>48</v>
      </c>
      <c r="C21" s="22">
        <v>0</v>
      </c>
      <c r="D21" s="22">
        <v>0</v>
      </c>
      <c r="E21" s="22">
        <v>0</v>
      </c>
      <c r="F21" s="22">
        <f>124590+36003</f>
        <v>160593</v>
      </c>
      <c r="G21" s="22">
        <v>150</v>
      </c>
      <c r="H21" s="22">
        <v>5043</v>
      </c>
      <c r="I21" s="22">
        <v>6200</v>
      </c>
      <c r="J21" s="22">
        <v>28381</v>
      </c>
      <c r="K21" s="22">
        <v>0</v>
      </c>
      <c r="L21" s="22"/>
      <c r="M21" s="22">
        <v>0</v>
      </c>
      <c r="N21" s="22">
        <v>0</v>
      </c>
      <c r="O21" s="23">
        <f>SUM(C21:N21)</f>
        <v>200367</v>
      </c>
      <c r="Q21" s="18">
        <f>SUM(C21:O21)</f>
        <v>400734</v>
      </c>
    </row>
    <row r="22" spans="1:17" ht="14.25" customHeight="1">
      <c r="A22" s="39">
        <v>19</v>
      </c>
      <c r="B22" s="41" t="s">
        <v>49</v>
      </c>
      <c r="C22" s="22">
        <f>$O22/12</f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3">
        <v>0</v>
      </c>
      <c r="Q22" s="18">
        <f t="shared" si="0"/>
        <v>0</v>
      </c>
    </row>
    <row r="23" spans="1:17" ht="14.25" customHeight="1">
      <c r="A23" s="39">
        <v>20</v>
      </c>
      <c r="B23" s="41" t="s">
        <v>50</v>
      </c>
      <c r="C23" s="22">
        <f>$O23/12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3">
        <v>0</v>
      </c>
      <c r="Q23" s="18">
        <f t="shared" si="0"/>
        <v>0</v>
      </c>
    </row>
    <row r="24" spans="1:17" ht="14.25" customHeight="1" thickBot="1">
      <c r="A24" s="39">
        <v>21</v>
      </c>
      <c r="B24" s="42" t="s">
        <v>19</v>
      </c>
      <c r="C24" s="22">
        <f>18048+1487</f>
        <v>19535</v>
      </c>
      <c r="D24" s="22">
        <f>18047+157</f>
        <v>18204</v>
      </c>
      <c r="E24" s="22">
        <f>18048+17999</f>
        <v>36047</v>
      </c>
      <c r="F24" s="22">
        <f>18048</f>
        <v>18048</v>
      </c>
      <c r="G24" s="22">
        <v>18047</v>
      </c>
      <c r="H24" s="22">
        <v>18048</v>
      </c>
      <c r="I24" s="22">
        <f>18048-5868</f>
        <v>12180</v>
      </c>
      <c r="J24" s="22">
        <f>18047-7751</f>
        <v>10296</v>
      </c>
      <c r="K24" s="22">
        <v>10296</v>
      </c>
      <c r="L24" s="22">
        <v>10297</v>
      </c>
      <c r="M24" s="22">
        <v>18047</v>
      </c>
      <c r="N24" s="22">
        <v>18048</v>
      </c>
      <c r="O24" s="23">
        <f>SUM(C24:N24)</f>
        <v>207093</v>
      </c>
      <c r="Q24" s="18">
        <f t="shared" si="0"/>
        <v>207093</v>
      </c>
    </row>
    <row r="25" spans="1:17" ht="15.75" customHeight="1" thickBot="1">
      <c r="A25" s="40">
        <v>22</v>
      </c>
      <c r="B25" s="1" t="s">
        <v>20</v>
      </c>
      <c r="C25" s="11">
        <f aca="true" t="shared" si="4" ref="C25:O25">SUM(C16:C24)</f>
        <v>28269</v>
      </c>
      <c r="D25" s="11">
        <f t="shared" si="4"/>
        <v>24278</v>
      </c>
      <c r="E25" s="11">
        <f t="shared" si="4"/>
        <v>64222</v>
      </c>
      <c r="F25" s="11">
        <f t="shared" si="4"/>
        <v>187394</v>
      </c>
      <c r="G25" s="11">
        <f t="shared" si="4"/>
        <v>23498</v>
      </c>
      <c r="H25" s="11">
        <f t="shared" si="4"/>
        <v>37261</v>
      </c>
      <c r="I25" s="11">
        <f t="shared" si="4"/>
        <v>30174</v>
      </c>
      <c r="J25" s="11">
        <f t="shared" si="4"/>
        <v>50472</v>
      </c>
      <c r="K25" s="11">
        <f t="shared" si="4"/>
        <v>22091</v>
      </c>
      <c r="L25" s="11">
        <f t="shared" si="4"/>
        <v>24134</v>
      </c>
      <c r="M25" s="11">
        <f t="shared" si="4"/>
        <v>27797</v>
      </c>
      <c r="N25" s="11">
        <f t="shared" si="4"/>
        <v>27797</v>
      </c>
      <c r="O25" s="14">
        <f t="shared" si="4"/>
        <v>547387</v>
      </c>
      <c r="Q25" s="18">
        <f t="shared" si="0"/>
        <v>547387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31"/>
      <c r="M27" s="18"/>
      <c r="N27" s="18"/>
      <c r="O27" s="18"/>
    </row>
    <row r="29" spans="2:15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&amp;R7. melléklet a .../2014. (......) önkormányzati rendelethez</oddHeader>
    <oddFooter>&amp;C1.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SheetLayoutView="100" workbookViewId="0" topLeftCell="A1">
      <selection activeCell="M6" sqref="M6:M13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21</v>
      </c>
      <c r="C3" s="35" t="s">
        <v>22</v>
      </c>
      <c r="D3" s="35" t="s">
        <v>23</v>
      </c>
      <c r="E3" s="35" t="s">
        <v>24</v>
      </c>
      <c r="F3" s="35" t="s">
        <v>25</v>
      </c>
      <c r="G3" s="35" t="s">
        <v>26</v>
      </c>
      <c r="H3" s="35" t="s">
        <v>27</v>
      </c>
      <c r="I3" s="35" t="s">
        <v>28</v>
      </c>
      <c r="J3" s="35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37" t="s">
        <v>34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36</v>
      </c>
      <c r="C6" s="22">
        <f>19992+1487</f>
        <v>21479</v>
      </c>
      <c r="D6" s="22">
        <f>19991+157</f>
        <v>20148</v>
      </c>
      <c r="E6" s="22">
        <f>19992+33370</f>
        <v>53362</v>
      </c>
      <c r="F6" s="22">
        <f>19992+22340-17282</f>
        <v>25050</v>
      </c>
      <c r="G6" s="22">
        <f>19991+250</f>
        <v>20241</v>
      </c>
      <c r="H6" s="22">
        <f>19992+332</f>
        <v>20324</v>
      </c>
      <c r="I6" s="22">
        <v>19992</v>
      </c>
      <c r="J6" s="22">
        <v>19991</v>
      </c>
      <c r="K6" s="22">
        <v>19992</v>
      </c>
      <c r="L6" s="22">
        <v>19992</v>
      </c>
      <c r="M6" s="22">
        <v>41774</v>
      </c>
      <c r="N6" s="22">
        <v>44821</v>
      </c>
      <c r="O6" s="23">
        <f>SUM(C6:N6)</f>
        <v>327166</v>
      </c>
      <c r="P6" s="3"/>
      <c r="Q6" s="18">
        <f>SUM(C6:N6)</f>
        <v>327166</v>
      </c>
    </row>
    <row r="7" spans="1:17" ht="30.75" customHeight="1">
      <c r="A7" s="39">
        <v>4</v>
      </c>
      <c r="B7" s="42" t="s">
        <v>37</v>
      </c>
      <c r="C7" s="22">
        <v>0</v>
      </c>
      <c r="D7" s="22">
        <v>0</v>
      </c>
      <c r="E7" s="22">
        <v>2146</v>
      </c>
      <c r="F7" s="22">
        <v>114847</v>
      </c>
      <c r="G7" s="22">
        <v>150</v>
      </c>
      <c r="H7" s="22">
        <v>0</v>
      </c>
      <c r="I7" s="22">
        <v>0</v>
      </c>
      <c r="J7" s="22">
        <v>31886</v>
      </c>
      <c r="K7" s="22">
        <v>0</v>
      </c>
      <c r="L7" s="22">
        <v>0</v>
      </c>
      <c r="M7" s="22">
        <v>5196</v>
      </c>
      <c r="N7" s="22">
        <v>0</v>
      </c>
      <c r="O7" s="23">
        <f>SUM(C7:N7)</f>
        <v>154225</v>
      </c>
      <c r="Q7" s="18">
        <f aca="true" t="shared" si="0" ref="Q7:Q25">SUM(C7:N7)</f>
        <v>154225</v>
      </c>
    </row>
    <row r="8" spans="1:17" ht="14.25" customHeight="1">
      <c r="A8" s="39">
        <v>5</v>
      </c>
      <c r="B8" s="42" t="s">
        <v>38</v>
      </c>
      <c r="C8" s="22">
        <f aca="true" t="shared" si="1" ref="C8:N12">$O8/12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0"/>
        <v>0</v>
      </c>
    </row>
    <row r="9" spans="1:17" ht="14.25" customHeight="1">
      <c r="A9" s="39">
        <v>6</v>
      </c>
      <c r="B9" s="42" t="s">
        <v>39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SUM(C9:N9)</f>
        <v>0</v>
      </c>
      <c r="P9" s="4"/>
      <c r="Q9" s="18">
        <f t="shared" si="0"/>
        <v>0</v>
      </c>
    </row>
    <row r="10" spans="1:17" ht="14.25" customHeight="1">
      <c r="A10" s="39">
        <v>7</v>
      </c>
      <c r="B10" s="42" t="s">
        <v>40</v>
      </c>
      <c r="C10" s="22">
        <f t="shared" si="1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3"/>
      <c r="Q10" s="18">
        <f t="shared" si="0"/>
        <v>0</v>
      </c>
    </row>
    <row r="11" spans="1:17" ht="14.25" customHeight="1">
      <c r="A11" s="39">
        <v>8</v>
      </c>
      <c r="B11" s="42" t="s">
        <v>41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5759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v>5759</v>
      </c>
      <c r="Q11" s="18">
        <f t="shared" si="0"/>
        <v>5759</v>
      </c>
    </row>
    <row r="12" spans="1:17" ht="14.25" customHeight="1">
      <c r="A12" s="39">
        <v>9</v>
      </c>
      <c r="B12" s="24" t="s">
        <v>42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3">
        <v>0</v>
      </c>
      <c r="Q12" s="18">
        <f t="shared" si="0"/>
        <v>0</v>
      </c>
    </row>
    <row r="13" spans="1:17" ht="14.25" customHeight="1" thickBot="1">
      <c r="A13" s="39">
        <v>10</v>
      </c>
      <c r="B13" s="21" t="s">
        <v>16</v>
      </c>
      <c r="C13" s="22">
        <v>112045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9596</v>
      </c>
      <c r="O13" s="23">
        <f>SUM(C13:N13)</f>
        <v>121641</v>
      </c>
      <c r="Q13" s="18">
        <f t="shared" si="0"/>
        <v>121641</v>
      </c>
    </row>
    <row r="14" spans="1:17" ht="15.75" customHeight="1" thickBot="1">
      <c r="A14" s="39">
        <v>11</v>
      </c>
      <c r="B14" s="1" t="s">
        <v>17</v>
      </c>
      <c r="C14" s="10">
        <f aca="true" t="shared" si="2" ref="C14:O14">SUM(C6:C13)</f>
        <v>133524</v>
      </c>
      <c r="D14" s="10">
        <f t="shared" si="2"/>
        <v>20148</v>
      </c>
      <c r="E14" s="10">
        <f t="shared" si="2"/>
        <v>55508</v>
      </c>
      <c r="F14" s="10">
        <f t="shared" si="2"/>
        <v>139897</v>
      </c>
      <c r="G14" s="10">
        <f t="shared" si="2"/>
        <v>20391</v>
      </c>
      <c r="H14" s="10">
        <f t="shared" si="2"/>
        <v>26083</v>
      </c>
      <c r="I14" s="10">
        <f t="shared" si="2"/>
        <v>19992</v>
      </c>
      <c r="J14" s="10">
        <f t="shared" si="2"/>
        <v>51877</v>
      </c>
      <c r="K14" s="10">
        <f t="shared" si="2"/>
        <v>19992</v>
      </c>
      <c r="L14" s="10">
        <f t="shared" si="2"/>
        <v>19992</v>
      </c>
      <c r="M14" s="10">
        <f t="shared" si="2"/>
        <v>46970</v>
      </c>
      <c r="N14" s="10">
        <f t="shared" si="2"/>
        <v>54417</v>
      </c>
      <c r="O14" s="14">
        <f t="shared" si="2"/>
        <v>608791</v>
      </c>
      <c r="Q14" s="18">
        <f>SUM(C14:O14)</f>
        <v>1217582</v>
      </c>
    </row>
    <row r="15" spans="1:17" ht="18.75">
      <c r="A15" s="39">
        <v>12</v>
      </c>
      <c r="B15" s="7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Q15" s="18">
        <f t="shared" si="0"/>
        <v>0</v>
      </c>
    </row>
    <row r="16" spans="1:17" ht="14.25" customHeight="1">
      <c r="A16" s="39">
        <v>13</v>
      </c>
      <c r="B16" s="21" t="s">
        <v>43</v>
      </c>
      <c r="C16" s="22">
        <f>3000+21-140</f>
        <v>2881</v>
      </c>
      <c r="D16" s="22">
        <f>3000+21-140</f>
        <v>2881</v>
      </c>
      <c r="E16" s="22">
        <f>3000+21-140</f>
        <v>2881</v>
      </c>
      <c r="F16" s="22">
        <f>3000+21-141</f>
        <v>2880</v>
      </c>
      <c r="G16" s="22">
        <f>3000+21</f>
        <v>3021</v>
      </c>
      <c r="H16" s="22">
        <f>3000+21</f>
        <v>3021</v>
      </c>
      <c r="I16" s="22">
        <f>3000+21</f>
        <v>3021</v>
      </c>
      <c r="J16" s="22">
        <f>3000+21</f>
        <v>3021</v>
      </c>
      <c r="K16" s="22">
        <f>3000+21</f>
        <v>3021</v>
      </c>
      <c r="L16" s="22">
        <f>3573+21+1051</f>
        <v>4645</v>
      </c>
      <c r="M16" s="22">
        <v>3020</v>
      </c>
      <c r="N16" s="22">
        <v>4659</v>
      </c>
      <c r="O16" s="23">
        <f>SUM(C16:N16)</f>
        <v>38952</v>
      </c>
      <c r="Q16" s="18">
        <f t="shared" si="0"/>
        <v>38952</v>
      </c>
    </row>
    <row r="17" spans="1:17" ht="30" customHeight="1">
      <c r="A17" s="39">
        <v>14</v>
      </c>
      <c r="B17" s="42" t="s">
        <v>44</v>
      </c>
      <c r="C17" s="22">
        <f>800+8-38</f>
        <v>770</v>
      </c>
      <c r="D17" s="22">
        <f>800+8-38</f>
        <v>770</v>
      </c>
      <c r="E17" s="22">
        <f>800+8-38</f>
        <v>770</v>
      </c>
      <c r="F17" s="22">
        <f>800+8-37</f>
        <v>771</v>
      </c>
      <c r="G17" s="22">
        <f>800+8</f>
        <v>808</v>
      </c>
      <c r="H17" s="22">
        <f>800+8</f>
        <v>808</v>
      </c>
      <c r="I17" s="22">
        <f>800+8</f>
        <v>808</v>
      </c>
      <c r="J17" s="22">
        <f>800+8</f>
        <v>808</v>
      </c>
      <c r="K17" s="22">
        <f>800+8</f>
        <v>808</v>
      </c>
      <c r="L17" s="22">
        <f>962+7+256</f>
        <v>1225</v>
      </c>
      <c r="M17" s="22">
        <v>806</v>
      </c>
      <c r="N17" s="22">
        <v>1276</v>
      </c>
      <c r="O17" s="23">
        <f>SUM(C17:N17)</f>
        <v>10428</v>
      </c>
      <c r="Q17" s="18">
        <f t="shared" si="0"/>
        <v>10428</v>
      </c>
    </row>
    <row r="18" spans="1:17" ht="14.25" customHeight="1">
      <c r="A18" s="39">
        <v>15</v>
      </c>
      <c r="B18" s="42" t="s">
        <v>45</v>
      </c>
      <c r="C18" s="22">
        <v>1000</v>
      </c>
      <c r="D18" s="22">
        <v>2000</v>
      </c>
      <c r="E18" s="22">
        <v>23000</v>
      </c>
      <c r="F18" s="22">
        <f>1019</f>
        <v>1019</v>
      </c>
      <c r="G18" s="22">
        <f>1019+250</f>
        <v>1269</v>
      </c>
      <c r="H18" s="22">
        <v>10139</v>
      </c>
      <c r="I18" s="22">
        <f>2018+3005</f>
        <v>5023</v>
      </c>
      <c r="J18" s="22">
        <v>5024</v>
      </c>
      <c r="K18" s="22">
        <v>5024</v>
      </c>
      <c r="L18" s="22">
        <v>5025</v>
      </c>
      <c r="M18" s="22">
        <v>7569</v>
      </c>
      <c r="N18" s="22">
        <v>7569</v>
      </c>
      <c r="O18" s="23">
        <f>SUM(C18:N18)</f>
        <v>73661</v>
      </c>
      <c r="Q18" s="18">
        <f t="shared" si="0"/>
        <v>73661</v>
      </c>
    </row>
    <row r="19" spans="1:17" ht="14.25" customHeight="1">
      <c r="A19" s="39">
        <v>16</v>
      </c>
      <c r="B19" s="41" t="s">
        <v>46</v>
      </c>
      <c r="C19" s="22">
        <f>$O19/12</f>
        <v>0</v>
      </c>
      <c r="D19" s="22">
        <f aca="true" t="shared" si="3" ref="D19:N23">$O19/12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3">
        <v>0</v>
      </c>
      <c r="Q19" s="18">
        <f t="shared" si="0"/>
        <v>0</v>
      </c>
    </row>
    <row r="20" spans="1:17" ht="14.25" customHeight="1">
      <c r="A20" s="39">
        <v>17</v>
      </c>
      <c r="B20" s="41" t="s">
        <v>47</v>
      </c>
      <c r="C20" s="22">
        <f>3905+178</f>
        <v>4083</v>
      </c>
      <c r="D20" s="22">
        <f>3905-3660+178</f>
        <v>423</v>
      </c>
      <c r="E20" s="22">
        <f>3905-2559+178</f>
        <v>1524</v>
      </c>
      <c r="F20" s="22">
        <f>3905+178</f>
        <v>4083</v>
      </c>
      <c r="G20" s="22">
        <v>203</v>
      </c>
      <c r="H20" s="22">
        <v>202</v>
      </c>
      <c r="I20" s="22">
        <f>3905-963</f>
        <v>2942</v>
      </c>
      <c r="J20" s="22">
        <v>2942</v>
      </c>
      <c r="K20" s="22">
        <v>2942</v>
      </c>
      <c r="L20" s="22">
        <v>2942</v>
      </c>
      <c r="M20" s="22">
        <v>3905</v>
      </c>
      <c r="N20" s="22">
        <v>48819</v>
      </c>
      <c r="O20" s="23">
        <f>SUM(C20:N20)</f>
        <v>75010</v>
      </c>
      <c r="Q20" s="18">
        <f t="shared" si="0"/>
        <v>75010</v>
      </c>
    </row>
    <row r="21" spans="1:17" ht="14.25" customHeight="1">
      <c r="A21" s="39">
        <v>18</v>
      </c>
      <c r="B21" s="41" t="s">
        <v>48</v>
      </c>
      <c r="C21" s="22">
        <v>0</v>
      </c>
      <c r="D21" s="22">
        <v>0</v>
      </c>
      <c r="E21" s="22">
        <v>0</v>
      </c>
      <c r="F21" s="22">
        <f>124590+36003</f>
        <v>160593</v>
      </c>
      <c r="G21" s="22">
        <v>150</v>
      </c>
      <c r="H21" s="22">
        <v>5043</v>
      </c>
      <c r="I21" s="22">
        <v>6200</v>
      </c>
      <c r="J21" s="22">
        <v>28381</v>
      </c>
      <c r="K21" s="22">
        <v>0</v>
      </c>
      <c r="L21" s="22"/>
      <c r="M21" s="22">
        <v>0</v>
      </c>
      <c r="N21" s="22">
        <v>3280</v>
      </c>
      <c r="O21" s="23">
        <f>SUM(C21:N21)</f>
        <v>203647</v>
      </c>
      <c r="Q21" s="18">
        <f>SUM(C21:O21)</f>
        <v>407294</v>
      </c>
    </row>
    <row r="22" spans="1:17" ht="14.25" customHeight="1">
      <c r="A22" s="39">
        <v>19</v>
      </c>
      <c r="B22" s="41" t="s">
        <v>49</v>
      </c>
      <c r="C22" s="22">
        <f>$O22/12</f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3">
        <v>0</v>
      </c>
      <c r="Q22" s="18">
        <f t="shared" si="0"/>
        <v>0</v>
      </c>
    </row>
    <row r="23" spans="1:17" ht="14.25" customHeight="1">
      <c r="A23" s="39">
        <v>20</v>
      </c>
      <c r="B23" s="41" t="s">
        <v>50</v>
      </c>
      <c r="C23" s="22">
        <f>$O23/12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3">
        <v>0</v>
      </c>
      <c r="Q23" s="18">
        <f t="shared" si="0"/>
        <v>0</v>
      </c>
    </row>
    <row r="24" spans="1:17" ht="14.25" customHeight="1" thickBot="1">
      <c r="A24" s="39">
        <v>21</v>
      </c>
      <c r="B24" s="42" t="s">
        <v>19</v>
      </c>
      <c r="C24" s="22">
        <f>18048+1487</f>
        <v>19535</v>
      </c>
      <c r="D24" s="22">
        <f>18047+157</f>
        <v>18204</v>
      </c>
      <c r="E24" s="22">
        <f>18048+17999</f>
        <v>36047</v>
      </c>
      <c r="F24" s="22">
        <f>18048</f>
        <v>18048</v>
      </c>
      <c r="G24" s="22">
        <v>18047</v>
      </c>
      <c r="H24" s="22">
        <v>18048</v>
      </c>
      <c r="I24" s="22">
        <f>18048-5868</f>
        <v>12180</v>
      </c>
      <c r="J24" s="22">
        <f>18047-7751</f>
        <v>10296</v>
      </c>
      <c r="K24" s="22">
        <v>10296</v>
      </c>
      <c r="L24" s="22">
        <v>10297</v>
      </c>
      <c r="M24" s="22">
        <v>18047</v>
      </c>
      <c r="N24" s="22">
        <v>18048</v>
      </c>
      <c r="O24" s="23">
        <f>SUM(C24:N24)</f>
        <v>207093</v>
      </c>
      <c r="Q24" s="18">
        <f t="shared" si="0"/>
        <v>207093</v>
      </c>
    </row>
    <row r="25" spans="1:17" ht="15.75" customHeight="1" thickBot="1">
      <c r="A25" s="40">
        <v>22</v>
      </c>
      <c r="B25" s="1" t="s">
        <v>20</v>
      </c>
      <c r="C25" s="11">
        <f aca="true" t="shared" si="4" ref="C25:O25">SUM(C16:C24)</f>
        <v>28269</v>
      </c>
      <c r="D25" s="11">
        <f t="shared" si="4"/>
        <v>24278</v>
      </c>
      <c r="E25" s="11">
        <f t="shared" si="4"/>
        <v>64222</v>
      </c>
      <c r="F25" s="11">
        <f t="shared" si="4"/>
        <v>187394</v>
      </c>
      <c r="G25" s="11">
        <f t="shared" si="4"/>
        <v>23498</v>
      </c>
      <c r="H25" s="11">
        <f t="shared" si="4"/>
        <v>37261</v>
      </c>
      <c r="I25" s="11">
        <f t="shared" si="4"/>
        <v>30174</v>
      </c>
      <c r="J25" s="11">
        <f t="shared" si="4"/>
        <v>50472</v>
      </c>
      <c r="K25" s="11">
        <f t="shared" si="4"/>
        <v>22091</v>
      </c>
      <c r="L25" s="11">
        <f t="shared" si="4"/>
        <v>24134</v>
      </c>
      <c r="M25" s="11">
        <f t="shared" si="4"/>
        <v>33347</v>
      </c>
      <c r="N25" s="11">
        <f t="shared" si="4"/>
        <v>83651</v>
      </c>
      <c r="O25" s="14">
        <f t="shared" si="4"/>
        <v>608791</v>
      </c>
      <c r="Q25" s="18">
        <f t="shared" si="0"/>
        <v>608791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31"/>
      <c r="M27" s="18"/>
      <c r="N27" s="18"/>
      <c r="O27" s="18"/>
    </row>
    <row r="29" spans="2:15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&amp;R5. melléklet a .../2014. (......) önkormányzati rendelethez</oddHeader>
    <oddFooter>&amp;C1.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4"/>
  <sheetViews>
    <sheetView tabSelected="1" view="pageLayout" zoomScaleSheetLayoutView="100" workbookViewId="0" topLeftCell="AB1">
      <selection activeCell="AP27" sqref="AP27"/>
    </sheetView>
  </sheetViews>
  <sheetFormatPr defaultColWidth="9.00390625" defaultRowHeight="12.75"/>
  <cols>
    <col min="1" max="1" width="5.375" style="32" customWidth="1"/>
    <col min="2" max="2" width="41.125" style="0" customWidth="1"/>
    <col min="3" max="14" width="10.75390625" style="0" customWidth="1"/>
    <col min="15" max="15" width="44.625" style="0" customWidth="1"/>
    <col min="16" max="16" width="12.875" style="0" customWidth="1"/>
    <col min="17" max="27" width="10.75390625" style="0" customWidth="1"/>
    <col min="28" max="28" width="31.75390625" style="0" customWidth="1"/>
    <col min="29" max="29" width="10.75390625" style="0" customWidth="1"/>
    <col min="30" max="35" width="10.75390625" style="15" customWidth="1"/>
    <col min="36" max="42" width="10.75390625" style="0" customWidth="1"/>
    <col min="43" max="43" width="10.125" style="0" customWidth="1"/>
    <col min="44" max="44" width="12.625" style="2" customWidth="1"/>
    <col min="45" max="45" width="11.75390625" style="0" customWidth="1"/>
    <col min="46" max="46" width="12.00390625" style="0" customWidth="1"/>
    <col min="47" max="47" width="9.25390625" style="0" customWidth="1"/>
  </cols>
  <sheetData>
    <row r="1" spans="1:43" ht="25.5" customHeight="1">
      <c r="A1" s="77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 t="s">
        <v>119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 t="s">
        <v>119</v>
      </c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2:43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30"/>
      <c r="AH2" s="30"/>
      <c r="AI2" s="30"/>
      <c r="AJ2" s="17"/>
      <c r="AK2" s="17"/>
      <c r="AL2" s="17"/>
      <c r="AM2" s="17"/>
      <c r="AN2" s="17"/>
      <c r="AO2" s="17"/>
      <c r="AP2" s="17"/>
      <c r="AQ2" s="33" t="s">
        <v>0</v>
      </c>
    </row>
    <row r="3" spans="1:43" ht="16.5" thickBot="1">
      <c r="A3" s="38"/>
      <c r="B3" s="34" t="s">
        <v>21</v>
      </c>
      <c r="C3" s="35" t="s">
        <v>22</v>
      </c>
      <c r="D3" s="35" t="s">
        <v>23</v>
      </c>
      <c r="E3" s="35" t="s">
        <v>24</v>
      </c>
      <c r="F3" s="35" t="s">
        <v>25</v>
      </c>
      <c r="G3" s="35" t="s">
        <v>26</v>
      </c>
      <c r="H3" s="35" t="s">
        <v>27</v>
      </c>
      <c r="I3" s="35" t="s">
        <v>28</v>
      </c>
      <c r="J3" s="35" t="s">
        <v>29</v>
      </c>
      <c r="K3" s="35" t="s">
        <v>30</v>
      </c>
      <c r="L3" s="35" t="s">
        <v>31</v>
      </c>
      <c r="M3" s="35" t="s">
        <v>32</v>
      </c>
      <c r="N3" s="35" t="s">
        <v>33</v>
      </c>
      <c r="O3" s="35" t="s">
        <v>34</v>
      </c>
      <c r="P3" s="51" t="s">
        <v>51</v>
      </c>
      <c r="Q3" s="35" t="s">
        <v>52</v>
      </c>
      <c r="R3" s="35" t="s">
        <v>53</v>
      </c>
      <c r="S3" s="35" t="s">
        <v>54</v>
      </c>
      <c r="T3" s="35" t="s">
        <v>55</v>
      </c>
      <c r="U3" s="35" t="s">
        <v>56</v>
      </c>
      <c r="V3" s="35" t="s">
        <v>57</v>
      </c>
      <c r="W3" s="35" t="s">
        <v>58</v>
      </c>
      <c r="X3" s="35" t="s">
        <v>59</v>
      </c>
      <c r="Y3" s="35" t="s">
        <v>60</v>
      </c>
      <c r="Z3" s="35" t="s">
        <v>61</v>
      </c>
      <c r="AA3" s="35" t="s">
        <v>62</v>
      </c>
      <c r="AB3" s="35" t="s">
        <v>63</v>
      </c>
      <c r="AC3" s="35" t="s">
        <v>64</v>
      </c>
      <c r="AD3" s="36" t="s">
        <v>65</v>
      </c>
      <c r="AE3" s="36" t="s">
        <v>66</v>
      </c>
      <c r="AF3" s="36" t="s">
        <v>67</v>
      </c>
      <c r="AG3" s="36" t="s">
        <v>68</v>
      </c>
      <c r="AH3" s="36" t="s">
        <v>69</v>
      </c>
      <c r="AI3" s="36" t="s">
        <v>70</v>
      </c>
      <c r="AJ3" s="36" t="s">
        <v>71</v>
      </c>
      <c r="AK3" s="36" t="s">
        <v>72</v>
      </c>
      <c r="AL3" s="36" t="s">
        <v>73</v>
      </c>
      <c r="AM3" s="36" t="s">
        <v>74</v>
      </c>
      <c r="AN3" s="43" t="s">
        <v>75</v>
      </c>
      <c r="AO3" s="43" t="s">
        <v>76</v>
      </c>
      <c r="AP3" s="43" t="s">
        <v>77</v>
      </c>
      <c r="AQ3" s="37" t="s">
        <v>118</v>
      </c>
    </row>
    <row r="4" spans="1:44" s="56" customFormat="1" ht="57" customHeight="1" thickBot="1">
      <c r="A4" s="52">
        <v>1</v>
      </c>
      <c r="B4" s="53" t="s">
        <v>1</v>
      </c>
      <c r="C4" s="54" t="s">
        <v>78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  <c r="I4" s="54" t="s">
        <v>84</v>
      </c>
      <c r="J4" s="54" t="s">
        <v>85</v>
      </c>
      <c r="K4" s="54" t="s">
        <v>86</v>
      </c>
      <c r="L4" s="54" t="s">
        <v>87</v>
      </c>
      <c r="M4" s="54" t="s">
        <v>88</v>
      </c>
      <c r="N4" s="54" t="s">
        <v>89</v>
      </c>
      <c r="O4" s="55" t="s">
        <v>1</v>
      </c>
      <c r="P4" s="54" t="s">
        <v>90</v>
      </c>
      <c r="Q4" s="54" t="s">
        <v>91</v>
      </c>
      <c r="R4" s="54" t="s">
        <v>92</v>
      </c>
      <c r="S4" s="54" t="s">
        <v>93</v>
      </c>
      <c r="T4" s="54" t="s">
        <v>94</v>
      </c>
      <c r="U4" s="54" t="s">
        <v>95</v>
      </c>
      <c r="V4" s="54" t="s">
        <v>96</v>
      </c>
      <c r="W4" s="54" t="s">
        <v>97</v>
      </c>
      <c r="X4" s="54" t="s">
        <v>98</v>
      </c>
      <c r="Y4" s="54" t="s">
        <v>99</v>
      </c>
      <c r="Z4" s="54" t="s">
        <v>100</v>
      </c>
      <c r="AA4" s="54" t="s">
        <v>101</v>
      </c>
      <c r="AB4" s="65" t="s">
        <v>1</v>
      </c>
      <c r="AC4" s="66" t="s">
        <v>102</v>
      </c>
      <c r="AD4" s="66" t="s">
        <v>103</v>
      </c>
      <c r="AE4" s="66" t="s">
        <v>104</v>
      </c>
      <c r="AF4" s="66" t="s">
        <v>105</v>
      </c>
      <c r="AG4" s="66" t="s">
        <v>106</v>
      </c>
      <c r="AH4" s="66" t="s">
        <v>107</v>
      </c>
      <c r="AI4" s="66" t="s">
        <v>108</v>
      </c>
      <c r="AJ4" s="66" t="s">
        <v>109</v>
      </c>
      <c r="AK4" s="66" t="s">
        <v>110</v>
      </c>
      <c r="AL4" s="66" t="s">
        <v>111</v>
      </c>
      <c r="AM4" s="66" t="s">
        <v>112</v>
      </c>
      <c r="AN4" s="66" t="s">
        <v>113</v>
      </c>
      <c r="AO4" s="67" t="s">
        <v>114</v>
      </c>
      <c r="AP4" s="68" t="s">
        <v>115</v>
      </c>
      <c r="AQ4" s="69" t="s">
        <v>116</v>
      </c>
      <c r="AR4" s="64"/>
    </row>
    <row r="5" spans="1:44" ht="18.75">
      <c r="A5" s="39">
        <v>2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78" t="s">
        <v>15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1" t="s">
        <v>15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3"/>
      <c r="AR5" s="63"/>
    </row>
    <row r="6" spans="1:45" ht="27" customHeight="1">
      <c r="A6" s="39">
        <v>3</v>
      </c>
      <c r="B6" s="41" t="s">
        <v>36</v>
      </c>
      <c r="C6" s="22">
        <v>19992</v>
      </c>
      <c r="D6" s="22">
        <f>19992+1487</f>
        <v>21479</v>
      </c>
      <c r="E6" s="22">
        <v>30408</v>
      </c>
      <c r="F6" s="22">
        <v>19991</v>
      </c>
      <c r="G6" s="22">
        <f>19991+157</f>
        <v>20148</v>
      </c>
      <c r="H6" s="22">
        <v>19236</v>
      </c>
      <c r="I6" s="22">
        <v>19992</v>
      </c>
      <c r="J6" s="22">
        <f>19992+33370</f>
        <v>53362</v>
      </c>
      <c r="K6" s="22">
        <v>40997</v>
      </c>
      <c r="L6" s="22">
        <v>19992</v>
      </c>
      <c r="M6" s="22">
        <f>19992+22340-17282</f>
        <v>25050</v>
      </c>
      <c r="N6" s="22">
        <v>19236</v>
      </c>
      <c r="O6" s="45" t="s">
        <v>36</v>
      </c>
      <c r="P6" s="22">
        <v>19991</v>
      </c>
      <c r="Q6" s="50">
        <f>19991+250</f>
        <v>20241</v>
      </c>
      <c r="R6" s="22">
        <v>19486</v>
      </c>
      <c r="S6" s="22">
        <v>19992</v>
      </c>
      <c r="T6" s="22">
        <f>19992+332</f>
        <v>20324</v>
      </c>
      <c r="U6" s="22">
        <v>21598</v>
      </c>
      <c r="V6" s="22">
        <v>19992</v>
      </c>
      <c r="W6" s="22">
        <v>19992</v>
      </c>
      <c r="X6" s="22">
        <v>19372</v>
      </c>
      <c r="Y6" s="22">
        <v>19991</v>
      </c>
      <c r="Z6" s="22">
        <v>19991</v>
      </c>
      <c r="AA6" s="22">
        <v>32696</v>
      </c>
      <c r="AB6" s="45" t="s">
        <v>36</v>
      </c>
      <c r="AC6" s="22">
        <v>19992</v>
      </c>
      <c r="AD6" s="22">
        <v>19992</v>
      </c>
      <c r="AE6" s="22">
        <v>20172</v>
      </c>
      <c r="AF6" s="22">
        <v>19992</v>
      </c>
      <c r="AG6" s="22">
        <v>19992</v>
      </c>
      <c r="AH6" s="22">
        <v>19465</v>
      </c>
      <c r="AI6" s="22">
        <v>19991</v>
      </c>
      <c r="AJ6" s="22">
        <v>41774</v>
      </c>
      <c r="AK6" s="22">
        <v>42261</v>
      </c>
      <c r="AL6" s="22">
        <v>19992</v>
      </c>
      <c r="AM6" s="22">
        <v>44821</v>
      </c>
      <c r="AN6" s="44">
        <v>42917</v>
      </c>
      <c r="AO6" s="59">
        <f>SUM(C6,F6,I6,L6,P6,S6,V6,Y6,AC6,AF6,AI6,AL6)</f>
        <v>239900</v>
      </c>
      <c r="AP6" s="23">
        <f>SUM(D6,G6,J6,M6,Q6,T6,W6,Z6,AD6,AG6,AJ6,AM6)</f>
        <v>327166</v>
      </c>
      <c r="AQ6" s="70">
        <f>SUM(E6,H6,K6,N6,R6,U6,X6,AA6,AE6,AH6,AK6,AN6)</f>
        <v>327844</v>
      </c>
      <c r="AR6" s="4"/>
      <c r="AS6" s="18"/>
    </row>
    <row r="7" spans="1:45" ht="30.75" customHeight="1">
      <c r="A7" s="39">
        <v>4</v>
      </c>
      <c r="B7" s="42" t="s">
        <v>37</v>
      </c>
      <c r="C7" s="22"/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2146</v>
      </c>
      <c r="K7" s="22">
        <v>2725</v>
      </c>
      <c r="L7" s="22">
        <v>0</v>
      </c>
      <c r="M7" s="22">
        <v>114847</v>
      </c>
      <c r="N7" s="22">
        <v>58</v>
      </c>
      <c r="O7" s="46" t="s">
        <v>37</v>
      </c>
      <c r="P7" s="22">
        <v>0</v>
      </c>
      <c r="Q7" s="50">
        <v>150</v>
      </c>
      <c r="R7" s="22">
        <v>150</v>
      </c>
      <c r="S7" s="22">
        <v>0</v>
      </c>
      <c r="T7" s="22">
        <v>0</v>
      </c>
      <c r="U7" s="22">
        <v>145796</v>
      </c>
      <c r="V7" s="22">
        <v>0</v>
      </c>
      <c r="W7" s="22">
        <v>0</v>
      </c>
      <c r="X7" s="22">
        <v>0</v>
      </c>
      <c r="Y7" s="22">
        <v>0</v>
      </c>
      <c r="Z7" s="22">
        <v>31886</v>
      </c>
      <c r="AA7" s="22">
        <v>0</v>
      </c>
      <c r="AB7" s="46" t="s">
        <v>37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300</v>
      </c>
      <c r="AI7" s="22">
        <v>0</v>
      </c>
      <c r="AJ7" s="22">
        <v>5196</v>
      </c>
      <c r="AK7" s="22">
        <v>5196</v>
      </c>
      <c r="AL7" s="22">
        <v>0</v>
      </c>
      <c r="AM7" s="22">
        <v>0</v>
      </c>
      <c r="AN7" s="44">
        <v>0</v>
      </c>
      <c r="AO7" s="59">
        <f aca="true" t="shared" si="0" ref="AO7:AO13">SUM(C7,F7,I7,L7,P7,S7,V7,Y7,AC7,AF7,AI7,AL7)</f>
        <v>0</v>
      </c>
      <c r="AP7" s="23">
        <f aca="true" t="shared" si="1" ref="AP7:AP13">SUM(D7,G7,J7,M7,Q7,T7,W7,Z7,AD7,AG7,AJ7,AM7)</f>
        <v>154225</v>
      </c>
      <c r="AQ7" s="71">
        <f aca="true" t="shared" si="2" ref="AQ7:AQ13">SUM(E7,H7,K7,N7,R7,U7,X7,AA7,AE7,AH7,AK7,AN7)</f>
        <v>154225</v>
      </c>
      <c r="AR7" s="63"/>
      <c r="AS7" s="18"/>
    </row>
    <row r="8" spans="1:45" ht="14.25" customHeight="1">
      <c r="A8" s="39">
        <v>5</v>
      </c>
      <c r="B8" s="42" t="s">
        <v>38</v>
      </c>
      <c r="C8" s="22"/>
      <c r="D8" s="22">
        <f>$AQ8/12</f>
        <v>0</v>
      </c>
      <c r="E8" s="22">
        <v>0</v>
      </c>
      <c r="F8" s="22"/>
      <c r="G8" s="22">
        <f>$AQ8/12</f>
        <v>0</v>
      </c>
      <c r="H8" s="22">
        <v>0</v>
      </c>
      <c r="I8" s="22">
        <v>0</v>
      </c>
      <c r="J8" s="22">
        <f>$AQ8/12</f>
        <v>0</v>
      </c>
      <c r="K8" s="22">
        <v>0</v>
      </c>
      <c r="L8" s="22">
        <v>0</v>
      </c>
      <c r="M8" s="22">
        <f>$AQ8/12</f>
        <v>0</v>
      </c>
      <c r="N8" s="22">
        <v>0</v>
      </c>
      <c r="O8" s="46" t="s">
        <v>38</v>
      </c>
      <c r="P8" s="22">
        <v>0</v>
      </c>
      <c r="Q8" s="50">
        <f>$AQ8/12</f>
        <v>0</v>
      </c>
      <c r="R8" s="22">
        <v>0</v>
      </c>
      <c r="S8" s="22">
        <v>0</v>
      </c>
      <c r="T8" s="22">
        <f>$AQ8/12</f>
        <v>0</v>
      </c>
      <c r="U8" s="22">
        <v>0</v>
      </c>
      <c r="V8" s="22">
        <v>0</v>
      </c>
      <c r="W8" s="22">
        <f>$AQ8/12</f>
        <v>0</v>
      </c>
      <c r="X8" s="22">
        <v>0</v>
      </c>
      <c r="Y8" s="22">
        <v>0</v>
      </c>
      <c r="Z8" s="22">
        <f>$AQ8/12</f>
        <v>0</v>
      </c>
      <c r="AA8" s="22">
        <v>0</v>
      </c>
      <c r="AB8" s="46" t="s">
        <v>38</v>
      </c>
      <c r="AC8" s="22">
        <v>0</v>
      </c>
      <c r="AD8" s="22">
        <f>$AQ8/12</f>
        <v>0</v>
      </c>
      <c r="AE8" s="22">
        <v>0</v>
      </c>
      <c r="AF8" s="22">
        <v>0</v>
      </c>
      <c r="AG8" s="22">
        <f>$AQ8/12</f>
        <v>0</v>
      </c>
      <c r="AH8" s="22">
        <v>0</v>
      </c>
      <c r="AI8" s="22">
        <v>0</v>
      </c>
      <c r="AJ8" s="22">
        <f>$AQ8/12</f>
        <v>0</v>
      </c>
      <c r="AK8" s="22">
        <v>0</v>
      </c>
      <c r="AL8" s="22">
        <v>0</v>
      </c>
      <c r="AM8" s="22">
        <f>$AQ8/12</f>
        <v>0</v>
      </c>
      <c r="AN8" s="44">
        <v>0</v>
      </c>
      <c r="AO8" s="59">
        <f t="shared" si="0"/>
        <v>0</v>
      </c>
      <c r="AP8" s="23">
        <f t="shared" si="1"/>
        <v>0</v>
      </c>
      <c r="AQ8" s="71">
        <f t="shared" si="2"/>
        <v>0</v>
      </c>
      <c r="AR8" s="4"/>
      <c r="AS8" s="18"/>
    </row>
    <row r="9" spans="1:45" ht="14.25" customHeight="1">
      <c r="A9" s="39">
        <v>6</v>
      </c>
      <c r="B9" s="42" t="s">
        <v>39</v>
      </c>
      <c r="C9" s="22"/>
      <c r="D9" s="22">
        <v>0</v>
      </c>
      <c r="E9" s="22">
        <v>0</v>
      </c>
      <c r="F9" s="22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46" t="s">
        <v>39</v>
      </c>
      <c r="P9" s="22">
        <v>0</v>
      </c>
      <c r="Q9" s="50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46" t="s">
        <v>39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44">
        <v>0</v>
      </c>
      <c r="AO9" s="59">
        <f t="shared" si="0"/>
        <v>0</v>
      </c>
      <c r="AP9" s="23">
        <f t="shared" si="1"/>
        <v>0</v>
      </c>
      <c r="AQ9" s="71">
        <f t="shared" si="2"/>
        <v>0</v>
      </c>
      <c r="AR9" s="4"/>
      <c r="AS9" s="18"/>
    </row>
    <row r="10" spans="1:45" ht="14.25" customHeight="1">
      <c r="A10" s="39">
        <v>7</v>
      </c>
      <c r="B10" s="42" t="s">
        <v>40</v>
      </c>
      <c r="C10" s="22"/>
      <c r="D10" s="22">
        <f>$AQ10/12</f>
        <v>0</v>
      </c>
      <c r="E10" s="22">
        <v>0</v>
      </c>
      <c r="F10" s="22"/>
      <c r="G10" s="22">
        <f>$AQ10/12</f>
        <v>0</v>
      </c>
      <c r="H10" s="22">
        <v>0</v>
      </c>
      <c r="I10" s="22">
        <v>0</v>
      </c>
      <c r="J10" s="22">
        <f>$AQ10/12</f>
        <v>0</v>
      </c>
      <c r="K10" s="22">
        <v>0</v>
      </c>
      <c r="L10" s="22">
        <v>0</v>
      </c>
      <c r="M10" s="22">
        <f>$AQ10/12</f>
        <v>0</v>
      </c>
      <c r="N10" s="22">
        <v>0</v>
      </c>
      <c r="O10" s="46" t="s">
        <v>40</v>
      </c>
      <c r="P10" s="22">
        <v>0</v>
      </c>
      <c r="Q10" s="50">
        <f>$AQ10/12</f>
        <v>0</v>
      </c>
      <c r="R10" s="22">
        <v>0</v>
      </c>
      <c r="S10" s="22">
        <v>0</v>
      </c>
      <c r="T10" s="22">
        <f>$AQ10/12</f>
        <v>0</v>
      </c>
      <c r="U10" s="22">
        <v>0</v>
      </c>
      <c r="V10" s="22">
        <v>0</v>
      </c>
      <c r="W10" s="22">
        <f>$AQ10/12</f>
        <v>0</v>
      </c>
      <c r="X10" s="22">
        <v>0</v>
      </c>
      <c r="Y10" s="22">
        <v>0</v>
      </c>
      <c r="Z10" s="22">
        <f>$AQ10/12</f>
        <v>0</v>
      </c>
      <c r="AA10" s="22">
        <v>0</v>
      </c>
      <c r="AB10" s="46" t="s">
        <v>40</v>
      </c>
      <c r="AC10" s="22">
        <v>0</v>
      </c>
      <c r="AD10" s="22">
        <f>$AQ10/12</f>
        <v>0</v>
      </c>
      <c r="AE10" s="22">
        <v>0</v>
      </c>
      <c r="AF10" s="22">
        <v>0</v>
      </c>
      <c r="AG10" s="22">
        <f>$AQ10/12</f>
        <v>0</v>
      </c>
      <c r="AH10" s="22">
        <v>0</v>
      </c>
      <c r="AI10" s="22">
        <v>0</v>
      </c>
      <c r="AJ10" s="22">
        <f>$AQ10/12</f>
        <v>0</v>
      </c>
      <c r="AK10" s="22">
        <v>0</v>
      </c>
      <c r="AL10" s="22">
        <v>0</v>
      </c>
      <c r="AM10" s="22">
        <f>$AQ10/12</f>
        <v>0</v>
      </c>
      <c r="AN10" s="44">
        <v>0</v>
      </c>
      <c r="AO10" s="59">
        <f t="shared" si="0"/>
        <v>0</v>
      </c>
      <c r="AP10" s="23">
        <f t="shared" si="1"/>
        <v>0</v>
      </c>
      <c r="AQ10" s="71">
        <f t="shared" si="2"/>
        <v>0</v>
      </c>
      <c r="AR10" s="63"/>
      <c r="AS10" s="18"/>
    </row>
    <row r="11" spans="1:45" ht="14.25" customHeight="1">
      <c r="A11" s="39">
        <v>8</v>
      </c>
      <c r="B11" s="42" t="s">
        <v>41</v>
      </c>
      <c r="C11" s="22"/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46" t="s">
        <v>41</v>
      </c>
      <c r="P11" s="22">
        <v>0</v>
      </c>
      <c r="Q11" s="50">
        <v>0</v>
      </c>
      <c r="R11" s="22">
        <v>0</v>
      </c>
      <c r="S11" s="22">
        <v>0</v>
      </c>
      <c r="T11" s="22">
        <v>5759</v>
      </c>
      <c r="U11" s="22">
        <v>5759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46" t="s">
        <v>41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44">
        <v>0</v>
      </c>
      <c r="AO11" s="59">
        <f t="shared" si="0"/>
        <v>0</v>
      </c>
      <c r="AP11" s="23">
        <f t="shared" si="1"/>
        <v>5759</v>
      </c>
      <c r="AQ11" s="71">
        <f t="shared" si="2"/>
        <v>5759</v>
      </c>
      <c r="AR11" s="63"/>
      <c r="AS11" s="18"/>
    </row>
    <row r="12" spans="1:45" ht="14.25" customHeight="1">
      <c r="A12" s="39">
        <v>9</v>
      </c>
      <c r="B12" s="24" t="s">
        <v>117</v>
      </c>
      <c r="C12" s="22"/>
      <c r="D12" s="22">
        <f>$AQ12/12</f>
        <v>0</v>
      </c>
      <c r="E12" s="22">
        <v>0</v>
      </c>
      <c r="F12" s="22"/>
      <c r="G12" s="22">
        <f>$AQ12/12</f>
        <v>0</v>
      </c>
      <c r="H12" s="22">
        <v>0</v>
      </c>
      <c r="I12" s="22">
        <v>0</v>
      </c>
      <c r="J12" s="22">
        <f>$AQ12/12</f>
        <v>0</v>
      </c>
      <c r="K12" s="22">
        <v>0</v>
      </c>
      <c r="L12" s="22">
        <v>0</v>
      </c>
      <c r="M12" s="22">
        <f>$AQ12/12</f>
        <v>0</v>
      </c>
      <c r="N12" s="22">
        <v>0</v>
      </c>
      <c r="O12" s="47" t="s">
        <v>117</v>
      </c>
      <c r="P12" s="22">
        <v>0</v>
      </c>
      <c r="Q12" s="50">
        <f>$AQ12/12</f>
        <v>0</v>
      </c>
      <c r="R12" s="22">
        <v>0</v>
      </c>
      <c r="S12" s="22">
        <v>0</v>
      </c>
      <c r="T12" s="22">
        <f>$AQ12/12</f>
        <v>0</v>
      </c>
      <c r="U12" s="22">
        <v>0</v>
      </c>
      <c r="V12" s="22">
        <v>0</v>
      </c>
      <c r="W12" s="22">
        <f>$AQ12/12</f>
        <v>0</v>
      </c>
      <c r="X12" s="22">
        <v>0</v>
      </c>
      <c r="Y12" s="22">
        <v>0</v>
      </c>
      <c r="Z12" s="22">
        <f>$AQ12/12</f>
        <v>0</v>
      </c>
      <c r="AA12" s="22">
        <v>0</v>
      </c>
      <c r="AB12" s="47" t="s">
        <v>117</v>
      </c>
      <c r="AC12" s="22">
        <v>0</v>
      </c>
      <c r="AD12" s="22">
        <f>$AQ12/12</f>
        <v>0</v>
      </c>
      <c r="AE12" s="22">
        <v>0</v>
      </c>
      <c r="AF12" s="22">
        <v>0</v>
      </c>
      <c r="AG12" s="22">
        <f>$AQ12/12</f>
        <v>0</v>
      </c>
      <c r="AH12" s="22">
        <v>0</v>
      </c>
      <c r="AI12" s="22">
        <v>0</v>
      </c>
      <c r="AJ12" s="22">
        <f>$AQ12/12</f>
        <v>0</v>
      </c>
      <c r="AK12" s="22">
        <v>0</v>
      </c>
      <c r="AL12" s="22">
        <v>0</v>
      </c>
      <c r="AM12" s="22">
        <f>$AQ12/12</f>
        <v>0</v>
      </c>
      <c r="AN12" s="44">
        <v>0</v>
      </c>
      <c r="AO12" s="59">
        <f t="shared" si="0"/>
        <v>0</v>
      </c>
      <c r="AP12" s="23">
        <f t="shared" si="1"/>
        <v>0</v>
      </c>
      <c r="AQ12" s="71">
        <f t="shared" si="2"/>
        <v>0</v>
      </c>
      <c r="AR12" s="63"/>
      <c r="AS12" s="18"/>
    </row>
    <row r="13" spans="1:45" ht="14.25" customHeight="1" thickBot="1">
      <c r="A13" s="39">
        <v>10</v>
      </c>
      <c r="B13" s="21" t="s">
        <v>16</v>
      </c>
      <c r="C13" s="22">
        <v>112045</v>
      </c>
      <c r="D13" s="22">
        <v>112045</v>
      </c>
      <c r="E13" s="22">
        <v>0</v>
      </c>
      <c r="F13" s="22"/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48" t="s">
        <v>16</v>
      </c>
      <c r="P13" s="22">
        <v>0</v>
      </c>
      <c r="Q13" s="50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112045</v>
      </c>
      <c r="Y13" s="22">
        <v>0</v>
      </c>
      <c r="Z13" s="22">
        <v>0</v>
      </c>
      <c r="AA13" s="22">
        <v>0</v>
      </c>
      <c r="AB13" s="48" t="s">
        <v>16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9596</v>
      </c>
      <c r="AN13" s="44">
        <v>9596</v>
      </c>
      <c r="AO13" s="59">
        <f t="shared" si="0"/>
        <v>112045</v>
      </c>
      <c r="AP13" s="23">
        <f t="shared" si="1"/>
        <v>121641</v>
      </c>
      <c r="AQ13" s="72">
        <f t="shared" si="2"/>
        <v>121641</v>
      </c>
      <c r="AR13" s="63"/>
      <c r="AS13" s="18"/>
    </row>
    <row r="14" spans="1:45" ht="15.75" customHeight="1" thickBot="1">
      <c r="A14" s="39">
        <v>11</v>
      </c>
      <c r="B14" s="1" t="s">
        <v>17</v>
      </c>
      <c r="C14" s="10">
        <f aca="true" t="shared" si="3" ref="C14:AQ14">SUM(C6:C13)</f>
        <v>132037</v>
      </c>
      <c r="D14" s="10">
        <f aca="true" t="shared" si="4" ref="D14:I14">SUM(D6:D13)</f>
        <v>133524</v>
      </c>
      <c r="E14" s="10">
        <f t="shared" si="4"/>
        <v>30408</v>
      </c>
      <c r="F14" s="10">
        <f t="shared" si="4"/>
        <v>19991</v>
      </c>
      <c r="G14" s="10">
        <f t="shared" si="4"/>
        <v>20148</v>
      </c>
      <c r="H14" s="10">
        <f t="shared" si="4"/>
        <v>19236</v>
      </c>
      <c r="I14" s="10">
        <f t="shared" si="4"/>
        <v>19992</v>
      </c>
      <c r="J14" s="10">
        <f t="shared" si="3"/>
        <v>55508</v>
      </c>
      <c r="K14" s="10">
        <f t="shared" si="3"/>
        <v>43722</v>
      </c>
      <c r="L14" s="10">
        <f t="shared" si="3"/>
        <v>19992</v>
      </c>
      <c r="M14" s="10">
        <f t="shared" si="3"/>
        <v>139897</v>
      </c>
      <c r="N14" s="10">
        <f t="shared" si="3"/>
        <v>19294</v>
      </c>
      <c r="O14" s="57" t="s">
        <v>17</v>
      </c>
      <c r="P14" s="58">
        <f t="shared" si="3"/>
        <v>19991</v>
      </c>
      <c r="Q14" s="58">
        <f t="shared" si="3"/>
        <v>20391</v>
      </c>
      <c r="R14" s="58">
        <f t="shared" si="3"/>
        <v>19636</v>
      </c>
      <c r="S14" s="58">
        <f t="shared" si="3"/>
        <v>19992</v>
      </c>
      <c r="T14" s="58">
        <f t="shared" si="3"/>
        <v>26083</v>
      </c>
      <c r="U14" s="58">
        <f t="shared" si="3"/>
        <v>173153</v>
      </c>
      <c r="V14" s="58">
        <f t="shared" si="3"/>
        <v>19992</v>
      </c>
      <c r="W14" s="58">
        <f t="shared" si="3"/>
        <v>19992</v>
      </c>
      <c r="X14" s="58">
        <f t="shared" si="3"/>
        <v>131417</v>
      </c>
      <c r="Y14" s="58">
        <f t="shared" si="3"/>
        <v>19991</v>
      </c>
      <c r="Z14" s="58">
        <f t="shared" si="3"/>
        <v>51877</v>
      </c>
      <c r="AA14" s="58">
        <f t="shared" si="3"/>
        <v>32696</v>
      </c>
      <c r="AB14" s="57" t="s">
        <v>17</v>
      </c>
      <c r="AC14" s="74">
        <f t="shared" si="3"/>
        <v>19992</v>
      </c>
      <c r="AD14" s="74">
        <f t="shared" si="3"/>
        <v>19992</v>
      </c>
      <c r="AE14" s="74">
        <f t="shared" si="3"/>
        <v>20172</v>
      </c>
      <c r="AF14" s="74">
        <f t="shared" si="3"/>
        <v>19992</v>
      </c>
      <c r="AG14" s="74">
        <f t="shared" si="3"/>
        <v>19992</v>
      </c>
      <c r="AH14" s="74">
        <f t="shared" si="3"/>
        <v>19765</v>
      </c>
      <c r="AI14" s="74">
        <f t="shared" si="3"/>
        <v>19991</v>
      </c>
      <c r="AJ14" s="74">
        <f t="shared" si="3"/>
        <v>46970</v>
      </c>
      <c r="AK14" s="74">
        <f t="shared" si="3"/>
        <v>47457</v>
      </c>
      <c r="AL14" s="74">
        <f t="shared" si="3"/>
        <v>19992</v>
      </c>
      <c r="AM14" s="74">
        <f t="shared" si="3"/>
        <v>54417</v>
      </c>
      <c r="AN14" s="74">
        <f t="shared" si="3"/>
        <v>52513</v>
      </c>
      <c r="AO14" s="74">
        <f t="shared" si="3"/>
        <v>351945</v>
      </c>
      <c r="AP14" s="75">
        <f t="shared" si="3"/>
        <v>608791</v>
      </c>
      <c r="AQ14" s="76">
        <f t="shared" si="3"/>
        <v>609469</v>
      </c>
      <c r="AR14" s="63"/>
      <c r="AS14" s="18"/>
    </row>
    <row r="15" spans="1:45" ht="18.75">
      <c r="A15" s="39">
        <v>12</v>
      </c>
      <c r="B15" s="78" t="s">
        <v>18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1" t="s">
        <v>18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81" t="s">
        <v>18</v>
      </c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  <c r="AR15" s="63"/>
      <c r="AS15" s="18"/>
    </row>
    <row r="16" spans="1:45" ht="14.25" customHeight="1">
      <c r="A16" s="39">
        <v>13</v>
      </c>
      <c r="B16" s="21" t="s">
        <v>43</v>
      </c>
      <c r="C16" s="22">
        <v>3000</v>
      </c>
      <c r="D16" s="22">
        <f>3000+21-140</f>
        <v>2881</v>
      </c>
      <c r="E16" s="22">
        <v>2900</v>
      </c>
      <c r="F16" s="22">
        <v>3000</v>
      </c>
      <c r="G16" s="22">
        <f>3000+21-140</f>
        <v>2881</v>
      </c>
      <c r="H16" s="22">
        <v>3016</v>
      </c>
      <c r="I16" s="22">
        <v>3000</v>
      </c>
      <c r="J16" s="22">
        <f>3000+21-140</f>
        <v>2881</v>
      </c>
      <c r="K16" s="22">
        <v>2903</v>
      </c>
      <c r="L16" s="22">
        <v>3000</v>
      </c>
      <c r="M16" s="22">
        <f>3000+21-141</f>
        <v>2880</v>
      </c>
      <c r="N16" s="22">
        <v>2709</v>
      </c>
      <c r="O16" s="48" t="s">
        <v>43</v>
      </c>
      <c r="P16" s="22">
        <v>3000</v>
      </c>
      <c r="Q16" s="50">
        <f>3000+21</f>
        <v>3021</v>
      </c>
      <c r="R16" s="22">
        <v>2818</v>
      </c>
      <c r="S16" s="22">
        <v>3000</v>
      </c>
      <c r="T16" s="22">
        <f>3000+21</f>
        <v>3021</v>
      </c>
      <c r="U16" s="22">
        <v>2947</v>
      </c>
      <c r="V16" s="22">
        <v>3000</v>
      </c>
      <c r="W16" s="22">
        <f>3000+21</f>
        <v>3021</v>
      </c>
      <c r="X16" s="22">
        <v>3339</v>
      </c>
      <c r="Y16" s="22">
        <v>3000</v>
      </c>
      <c r="Z16" s="22">
        <f>3000+21</f>
        <v>3021</v>
      </c>
      <c r="AA16" s="22">
        <v>3696</v>
      </c>
      <c r="AB16" s="48" t="s">
        <v>43</v>
      </c>
      <c r="AC16" s="22">
        <v>3000</v>
      </c>
      <c r="AD16" s="22">
        <f>3000+21</f>
        <v>3021</v>
      </c>
      <c r="AE16" s="22">
        <v>3562</v>
      </c>
      <c r="AF16" s="22">
        <v>3573</v>
      </c>
      <c r="AG16" s="22">
        <f>3573+21+1051</f>
        <v>4645</v>
      </c>
      <c r="AH16" s="22">
        <v>3742</v>
      </c>
      <c r="AI16" s="22">
        <v>3000</v>
      </c>
      <c r="AJ16" s="22">
        <v>3020</v>
      </c>
      <c r="AK16" s="22">
        <v>1559</v>
      </c>
      <c r="AL16" s="22">
        <v>3000</v>
      </c>
      <c r="AM16" s="22">
        <v>4659</v>
      </c>
      <c r="AN16" s="44">
        <v>3400</v>
      </c>
      <c r="AO16" s="59">
        <f aca="true" t="shared" si="5" ref="AO16:AP24">SUM(C16,F16,I16,L16,P16,S16,V16,Y16,AC16,AF16,AI16,AL16)</f>
        <v>36573</v>
      </c>
      <c r="AP16" s="23">
        <f t="shared" si="5"/>
        <v>38952</v>
      </c>
      <c r="AQ16" s="70">
        <f>SUM(E16,H16,K16,N16,R16,U16,X16,AA16,AE16,AH16,AK16,AN16)</f>
        <v>36591</v>
      </c>
      <c r="AR16" s="63"/>
      <c r="AS16" s="18"/>
    </row>
    <row r="17" spans="1:45" ht="30" customHeight="1">
      <c r="A17" s="39">
        <v>14</v>
      </c>
      <c r="B17" s="42" t="s">
        <v>44</v>
      </c>
      <c r="C17" s="22">
        <v>801</v>
      </c>
      <c r="D17" s="22">
        <f>800+8-38</f>
        <v>770</v>
      </c>
      <c r="E17" s="22">
        <v>704</v>
      </c>
      <c r="F17" s="22">
        <v>801</v>
      </c>
      <c r="G17" s="22">
        <f>800+8-38</f>
        <v>770</v>
      </c>
      <c r="H17" s="22">
        <v>733</v>
      </c>
      <c r="I17" s="22">
        <v>801</v>
      </c>
      <c r="J17" s="22">
        <f>800+8-38</f>
        <v>770</v>
      </c>
      <c r="K17" s="22">
        <v>693</v>
      </c>
      <c r="L17" s="22">
        <v>801</v>
      </c>
      <c r="M17" s="22">
        <f>800+8-37</f>
        <v>771</v>
      </c>
      <c r="N17" s="22">
        <v>660</v>
      </c>
      <c r="O17" s="46" t="s">
        <v>44</v>
      </c>
      <c r="P17" s="22">
        <v>801</v>
      </c>
      <c r="Q17" s="50">
        <f>800+8</f>
        <v>808</v>
      </c>
      <c r="R17" s="22">
        <v>683</v>
      </c>
      <c r="S17" s="22">
        <v>801</v>
      </c>
      <c r="T17" s="22">
        <f>800+8</f>
        <v>808</v>
      </c>
      <c r="U17" s="22">
        <v>703</v>
      </c>
      <c r="V17" s="22">
        <v>801</v>
      </c>
      <c r="W17" s="22">
        <f>800+8</f>
        <v>808</v>
      </c>
      <c r="X17" s="22">
        <v>763</v>
      </c>
      <c r="Y17" s="22">
        <v>801</v>
      </c>
      <c r="Z17" s="22">
        <f>800+8</f>
        <v>808</v>
      </c>
      <c r="AA17" s="22">
        <v>867</v>
      </c>
      <c r="AB17" s="46" t="s">
        <v>44</v>
      </c>
      <c r="AC17" s="22">
        <v>801</v>
      </c>
      <c r="AD17" s="22">
        <f>800+8</f>
        <v>808</v>
      </c>
      <c r="AE17" s="22">
        <v>774</v>
      </c>
      <c r="AF17" s="22">
        <v>962</v>
      </c>
      <c r="AG17" s="22">
        <f>962+7+256</f>
        <v>1225</v>
      </c>
      <c r="AH17" s="22">
        <v>902</v>
      </c>
      <c r="AI17" s="22">
        <v>801</v>
      </c>
      <c r="AJ17" s="22">
        <v>806</v>
      </c>
      <c r="AK17" s="22">
        <v>356</v>
      </c>
      <c r="AL17" s="22">
        <v>801</v>
      </c>
      <c r="AM17" s="22">
        <v>1276</v>
      </c>
      <c r="AN17" s="44">
        <v>882</v>
      </c>
      <c r="AO17" s="59">
        <f t="shared" si="5"/>
        <v>9773</v>
      </c>
      <c r="AP17" s="23">
        <f t="shared" si="5"/>
        <v>10428</v>
      </c>
      <c r="AQ17" s="71">
        <f aca="true" t="shared" si="6" ref="AQ17:AQ24">SUM(E17,H17,K17,N17,R17,U17,X17,AA17,AE17,AH17,AK17,AN17)</f>
        <v>8720</v>
      </c>
      <c r="AR17" s="63"/>
      <c r="AS17" s="18"/>
    </row>
    <row r="18" spans="1:45" ht="14.25" customHeight="1">
      <c r="A18" s="39">
        <v>15</v>
      </c>
      <c r="B18" s="42" t="s">
        <v>45</v>
      </c>
      <c r="C18" s="22">
        <v>1000</v>
      </c>
      <c r="D18" s="22">
        <v>1000</v>
      </c>
      <c r="E18" s="22">
        <v>1662</v>
      </c>
      <c r="F18" s="22">
        <v>2000</v>
      </c>
      <c r="G18" s="22">
        <v>2000</v>
      </c>
      <c r="H18" s="22">
        <v>183</v>
      </c>
      <c r="I18" s="22">
        <v>23000</v>
      </c>
      <c r="J18" s="22">
        <v>23000</v>
      </c>
      <c r="K18" s="22">
        <v>25120</v>
      </c>
      <c r="L18" s="22">
        <v>1019</v>
      </c>
      <c r="M18" s="22">
        <f>1019</f>
        <v>1019</v>
      </c>
      <c r="N18" s="22">
        <v>2556</v>
      </c>
      <c r="O18" s="46" t="s">
        <v>45</v>
      </c>
      <c r="P18" s="22">
        <v>1019</v>
      </c>
      <c r="Q18" s="50">
        <f>1019+250</f>
        <v>1269</v>
      </c>
      <c r="R18" s="22">
        <v>628</v>
      </c>
      <c r="S18" s="22">
        <v>2018</v>
      </c>
      <c r="T18" s="22">
        <v>10139</v>
      </c>
      <c r="U18" s="22">
        <v>5877</v>
      </c>
      <c r="V18" s="22">
        <v>2018</v>
      </c>
      <c r="W18" s="22">
        <f>2018+3005</f>
        <v>5023</v>
      </c>
      <c r="X18" s="22">
        <v>9867</v>
      </c>
      <c r="Y18" s="22">
        <v>2018</v>
      </c>
      <c r="Z18" s="22">
        <v>5024</v>
      </c>
      <c r="AA18" s="22">
        <v>2336</v>
      </c>
      <c r="AB18" s="46" t="s">
        <v>45</v>
      </c>
      <c r="AC18" s="22">
        <v>2019</v>
      </c>
      <c r="AD18" s="22">
        <v>5024</v>
      </c>
      <c r="AE18" s="22">
        <v>5076</v>
      </c>
      <c r="AF18" s="22">
        <v>2019</v>
      </c>
      <c r="AG18" s="22">
        <v>5025</v>
      </c>
      <c r="AH18" s="22">
        <v>8276</v>
      </c>
      <c r="AI18" s="22">
        <v>2019</v>
      </c>
      <c r="AJ18" s="22">
        <v>7569</v>
      </c>
      <c r="AK18" s="22">
        <v>8553</v>
      </c>
      <c r="AL18" s="22">
        <v>2019</v>
      </c>
      <c r="AM18" s="22">
        <v>7569</v>
      </c>
      <c r="AN18" s="44">
        <v>3495</v>
      </c>
      <c r="AO18" s="59">
        <f t="shared" si="5"/>
        <v>42168</v>
      </c>
      <c r="AP18" s="23">
        <f t="shared" si="5"/>
        <v>73661</v>
      </c>
      <c r="AQ18" s="71">
        <f t="shared" si="6"/>
        <v>73629</v>
      </c>
      <c r="AR18" s="63"/>
      <c r="AS18" s="18"/>
    </row>
    <row r="19" spans="1:45" ht="14.25" customHeight="1">
      <c r="A19" s="39">
        <v>16</v>
      </c>
      <c r="B19" s="41" t="s">
        <v>46</v>
      </c>
      <c r="C19" s="22">
        <v>0</v>
      </c>
      <c r="D19" s="22">
        <f>$AQ19/12</f>
        <v>0</v>
      </c>
      <c r="E19" s="22">
        <v>0</v>
      </c>
      <c r="F19" s="22">
        <v>0</v>
      </c>
      <c r="G19" s="22">
        <f>$AQ19/12</f>
        <v>0</v>
      </c>
      <c r="H19" s="22">
        <v>0</v>
      </c>
      <c r="I19" s="22">
        <v>0</v>
      </c>
      <c r="J19" s="22">
        <f>$AQ19/12</f>
        <v>0</v>
      </c>
      <c r="K19" s="22">
        <v>0</v>
      </c>
      <c r="L19" s="22">
        <v>0</v>
      </c>
      <c r="M19" s="22">
        <f>$AQ19/12</f>
        <v>0</v>
      </c>
      <c r="N19" s="22">
        <v>0</v>
      </c>
      <c r="O19" s="45" t="s">
        <v>46</v>
      </c>
      <c r="P19" s="22">
        <v>0</v>
      </c>
      <c r="Q19" s="50">
        <f>$AQ19/12</f>
        <v>0</v>
      </c>
      <c r="R19" s="22">
        <v>0</v>
      </c>
      <c r="S19" s="22">
        <v>0</v>
      </c>
      <c r="T19" s="22">
        <f>$AQ19/12</f>
        <v>0</v>
      </c>
      <c r="U19" s="22">
        <v>0</v>
      </c>
      <c r="V19" s="22">
        <v>0</v>
      </c>
      <c r="W19" s="22">
        <f>$AQ19/12</f>
        <v>0</v>
      </c>
      <c r="X19" s="22">
        <v>0</v>
      </c>
      <c r="Y19" s="22">
        <v>0</v>
      </c>
      <c r="Z19" s="22">
        <f>$AQ19/12</f>
        <v>0</v>
      </c>
      <c r="AA19" s="22">
        <v>0</v>
      </c>
      <c r="AB19" s="45" t="s">
        <v>46</v>
      </c>
      <c r="AC19" s="22">
        <v>0</v>
      </c>
      <c r="AD19" s="22">
        <f>$AQ19/12</f>
        <v>0</v>
      </c>
      <c r="AE19" s="22">
        <v>0</v>
      </c>
      <c r="AF19" s="22">
        <v>0</v>
      </c>
      <c r="AG19" s="22">
        <f>$AQ19/12</f>
        <v>0</v>
      </c>
      <c r="AH19" s="22">
        <v>0</v>
      </c>
      <c r="AI19" s="22">
        <v>0</v>
      </c>
      <c r="AJ19" s="22">
        <f>$AQ19/12</f>
        <v>0</v>
      </c>
      <c r="AK19" s="22">
        <v>0</v>
      </c>
      <c r="AL19" s="22">
        <v>0</v>
      </c>
      <c r="AM19" s="22">
        <f>$AQ19/12</f>
        <v>0</v>
      </c>
      <c r="AN19" s="44">
        <v>0</v>
      </c>
      <c r="AO19" s="59">
        <f t="shared" si="5"/>
        <v>0</v>
      </c>
      <c r="AP19" s="23">
        <f t="shared" si="5"/>
        <v>0</v>
      </c>
      <c r="AQ19" s="71">
        <f t="shared" si="6"/>
        <v>0</v>
      </c>
      <c r="AR19" s="63"/>
      <c r="AS19" s="18"/>
    </row>
    <row r="20" spans="1:45" ht="14.25" customHeight="1">
      <c r="A20" s="39">
        <v>17</v>
      </c>
      <c r="B20" s="41" t="s">
        <v>47</v>
      </c>
      <c r="C20" s="22">
        <v>3905</v>
      </c>
      <c r="D20" s="22">
        <f>3905+178</f>
        <v>4083</v>
      </c>
      <c r="E20" s="22">
        <v>3775</v>
      </c>
      <c r="F20" s="22">
        <v>3905</v>
      </c>
      <c r="G20" s="22">
        <f>3905-3660+178</f>
        <v>423</v>
      </c>
      <c r="H20" s="22">
        <v>55</v>
      </c>
      <c r="I20" s="22">
        <v>3905</v>
      </c>
      <c r="J20" s="22">
        <f>3905-2559+178</f>
        <v>1524</v>
      </c>
      <c r="K20" s="22">
        <v>50</v>
      </c>
      <c r="L20" s="22">
        <v>3905</v>
      </c>
      <c r="M20" s="22">
        <f>3905+178</f>
        <v>4083</v>
      </c>
      <c r="N20" s="22">
        <v>150</v>
      </c>
      <c r="O20" s="45" t="s">
        <v>47</v>
      </c>
      <c r="P20" s="22">
        <v>3905</v>
      </c>
      <c r="Q20" s="50">
        <v>203</v>
      </c>
      <c r="R20" s="22">
        <v>355</v>
      </c>
      <c r="S20" s="22">
        <v>3905</v>
      </c>
      <c r="T20" s="22">
        <v>202</v>
      </c>
      <c r="U20" s="22">
        <v>1012</v>
      </c>
      <c r="V20" s="22">
        <v>3905</v>
      </c>
      <c r="W20" s="22">
        <f>3905-963</f>
        <v>2942</v>
      </c>
      <c r="X20" s="22">
        <v>230</v>
      </c>
      <c r="Y20" s="22">
        <v>3905</v>
      </c>
      <c r="Z20" s="22">
        <v>2942</v>
      </c>
      <c r="AA20" s="22">
        <v>3815</v>
      </c>
      <c r="AB20" s="45" t="s">
        <v>47</v>
      </c>
      <c r="AC20" s="22">
        <v>3905</v>
      </c>
      <c r="AD20" s="22">
        <v>2942</v>
      </c>
      <c r="AE20" s="22">
        <v>50</v>
      </c>
      <c r="AF20" s="22">
        <v>3905</v>
      </c>
      <c r="AG20" s="22">
        <v>2942</v>
      </c>
      <c r="AH20" s="22">
        <v>300</v>
      </c>
      <c r="AI20" s="22">
        <v>3905</v>
      </c>
      <c r="AJ20" s="22">
        <v>3905</v>
      </c>
      <c r="AK20" s="22">
        <v>440</v>
      </c>
      <c r="AL20" s="22">
        <v>3904</v>
      </c>
      <c r="AM20" s="22">
        <v>48819</v>
      </c>
      <c r="AN20" s="44">
        <v>40</v>
      </c>
      <c r="AO20" s="59">
        <f t="shared" si="5"/>
        <v>46859</v>
      </c>
      <c r="AP20" s="23">
        <f t="shared" si="5"/>
        <v>75010</v>
      </c>
      <c r="AQ20" s="71">
        <f t="shared" si="6"/>
        <v>10272</v>
      </c>
      <c r="AR20" s="63"/>
      <c r="AS20" s="18"/>
    </row>
    <row r="21" spans="1:45" ht="14.25" customHeight="1">
      <c r="A21" s="39">
        <v>18</v>
      </c>
      <c r="B21" s="41" t="s">
        <v>48</v>
      </c>
      <c r="C21" s="22">
        <v>0</v>
      </c>
      <c r="D21" s="22">
        <v>0</v>
      </c>
      <c r="E21" s="22">
        <v>1735</v>
      </c>
      <c r="F21" s="22">
        <v>0</v>
      </c>
      <c r="G21" s="22">
        <v>0</v>
      </c>
      <c r="H21" s="22">
        <v>1077</v>
      </c>
      <c r="I21" s="22">
        <v>0</v>
      </c>
      <c r="J21" s="22">
        <v>0</v>
      </c>
      <c r="K21" s="22">
        <v>3556</v>
      </c>
      <c r="L21" s="22">
        <v>0</v>
      </c>
      <c r="M21" s="22">
        <f>124590+36003</f>
        <v>160593</v>
      </c>
      <c r="N21" s="22">
        <v>0</v>
      </c>
      <c r="O21" s="45" t="s">
        <v>48</v>
      </c>
      <c r="P21" s="22">
        <v>0</v>
      </c>
      <c r="Q21" s="50">
        <v>150</v>
      </c>
      <c r="R21" s="22">
        <v>6165</v>
      </c>
      <c r="S21" s="22">
        <v>0</v>
      </c>
      <c r="T21" s="22">
        <v>5043</v>
      </c>
      <c r="U21" s="22">
        <v>153211</v>
      </c>
      <c r="V21" s="22">
        <v>0</v>
      </c>
      <c r="W21" s="22">
        <v>6200</v>
      </c>
      <c r="X21" s="22">
        <v>6200</v>
      </c>
      <c r="Y21" s="22">
        <v>0</v>
      </c>
      <c r="Z21" s="22">
        <v>28381</v>
      </c>
      <c r="AA21" s="22">
        <v>0</v>
      </c>
      <c r="AB21" s="45" t="s">
        <v>48</v>
      </c>
      <c r="AC21" s="22">
        <v>0</v>
      </c>
      <c r="AD21" s="22">
        <v>0</v>
      </c>
      <c r="AE21" s="22">
        <v>8665</v>
      </c>
      <c r="AF21" s="22">
        <v>0</v>
      </c>
      <c r="AG21" s="22">
        <v>0</v>
      </c>
      <c r="AH21" s="22">
        <v>19212</v>
      </c>
      <c r="AI21" s="22">
        <v>0</v>
      </c>
      <c r="AJ21" s="22">
        <v>0</v>
      </c>
      <c r="AK21" s="22">
        <v>0</v>
      </c>
      <c r="AL21" s="22">
        <v>0</v>
      </c>
      <c r="AM21" s="22">
        <v>3280</v>
      </c>
      <c r="AN21" s="44">
        <v>3000</v>
      </c>
      <c r="AO21" s="59">
        <f t="shared" si="5"/>
        <v>0</v>
      </c>
      <c r="AP21" s="23">
        <f t="shared" si="5"/>
        <v>203647</v>
      </c>
      <c r="AQ21" s="71">
        <f t="shared" si="6"/>
        <v>202821</v>
      </c>
      <c r="AR21" s="63"/>
      <c r="AS21" s="18"/>
    </row>
    <row r="22" spans="1:45" ht="14.25" customHeight="1">
      <c r="A22" s="39">
        <v>19</v>
      </c>
      <c r="B22" s="41" t="s">
        <v>49</v>
      </c>
      <c r="C22" s="22">
        <v>0</v>
      </c>
      <c r="D22" s="22">
        <f>$AQ22/12</f>
        <v>0</v>
      </c>
      <c r="E22" s="22">
        <v>0</v>
      </c>
      <c r="F22" s="22">
        <v>0</v>
      </c>
      <c r="G22" s="22">
        <f>$AQ22/12</f>
        <v>0</v>
      </c>
      <c r="H22" s="22">
        <v>0</v>
      </c>
      <c r="I22" s="22">
        <v>0</v>
      </c>
      <c r="J22" s="22">
        <f>$AQ22/12</f>
        <v>0</v>
      </c>
      <c r="K22" s="22">
        <v>0</v>
      </c>
      <c r="L22" s="22">
        <v>0</v>
      </c>
      <c r="M22" s="22">
        <f>$AQ22/12</f>
        <v>0</v>
      </c>
      <c r="N22" s="22">
        <v>0</v>
      </c>
      <c r="O22" s="45" t="s">
        <v>49</v>
      </c>
      <c r="P22" s="22">
        <v>0</v>
      </c>
      <c r="Q22" s="50">
        <f>$AQ22/12</f>
        <v>0</v>
      </c>
      <c r="R22" s="22">
        <v>0</v>
      </c>
      <c r="S22" s="22">
        <v>0</v>
      </c>
      <c r="T22" s="22">
        <f>$AQ22/12</f>
        <v>0</v>
      </c>
      <c r="U22" s="22">
        <v>0</v>
      </c>
      <c r="V22" s="22">
        <v>0</v>
      </c>
      <c r="W22" s="22">
        <f>$AQ22/12</f>
        <v>0</v>
      </c>
      <c r="X22" s="22">
        <v>0</v>
      </c>
      <c r="Y22" s="22">
        <v>0</v>
      </c>
      <c r="Z22" s="22">
        <f>$AQ22/12</f>
        <v>0</v>
      </c>
      <c r="AA22" s="22">
        <v>0</v>
      </c>
      <c r="AB22" s="45" t="s">
        <v>49</v>
      </c>
      <c r="AC22" s="22">
        <v>0</v>
      </c>
      <c r="AD22" s="22">
        <f>$AQ22/12</f>
        <v>0</v>
      </c>
      <c r="AE22" s="22">
        <v>0</v>
      </c>
      <c r="AF22" s="22">
        <v>0</v>
      </c>
      <c r="AG22" s="22">
        <f>$AQ22/12</f>
        <v>0</v>
      </c>
      <c r="AH22" s="22">
        <v>0</v>
      </c>
      <c r="AI22" s="22">
        <v>0</v>
      </c>
      <c r="AJ22" s="22">
        <f>$AQ22/12</f>
        <v>0</v>
      </c>
      <c r="AK22" s="22">
        <v>0</v>
      </c>
      <c r="AL22" s="22">
        <v>0</v>
      </c>
      <c r="AM22" s="22">
        <f>$AQ22/12</f>
        <v>0</v>
      </c>
      <c r="AN22" s="44">
        <v>0</v>
      </c>
      <c r="AO22" s="59">
        <f t="shared" si="5"/>
        <v>0</v>
      </c>
      <c r="AP22" s="23">
        <f t="shared" si="5"/>
        <v>0</v>
      </c>
      <c r="AQ22" s="71">
        <f t="shared" si="6"/>
        <v>0</v>
      </c>
      <c r="AR22" s="63"/>
      <c r="AS22" s="18"/>
    </row>
    <row r="23" spans="1:45" ht="14.25" customHeight="1">
      <c r="A23" s="39">
        <v>20</v>
      </c>
      <c r="B23" s="41" t="s">
        <v>50</v>
      </c>
      <c r="C23" s="22">
        <v>0</v>
      </c>
      <c r="D23" s="22">
        <f>$AQ23/12</f>
        <v>0</v>
      </c>
      <c r="E23" s="22">
        <v>0</v>
      </c>
      <c r="F23" s="22">
        <v>0</v>
      </c>
      <c r="G23" s="22">
        <f>$AQ23/12</f>
        <v>0</v>
      </c>
      <c r="H23" s="22">
        <v>0</v>
      </c>
      <c r="I23" s="22">
        <v>0</v>
      </c>
      <c r="J23" s="22">
        <f>$AQ23/12</f>
        <v>0</v>
      </c>
      <c r="K23" s="22">
        <v>0</v>
      </c>
      <c r="L23" s="22">
        <v>0</v>
      </c>
      <c r="M23" s="22">
        <f>$AQ23/12</f>
        <v>0</v>
      </c>
      <c r="N23" s="22">
        <v>0</v>
      </c>
      <c r="O23" s="45" t="s">
        <v>50</v>
      </c>
      <c r="P23" s="22">
        <v>0</v>
      </c>
      <c r="Q23" s="50">
        <f>$AQ23/12</f>
        <v>0</v>
      </c>
      <c r="R23" s="22">
        <v>0</v>
      </c>
      <c r="S23" s="22">
        <v>0</v>
      </c>
      <c r="T23" s="22">
        <f>$AQ23/12</f>
        <v>0</v>
      </c>
      <c r="U23" s="22">
        <v>0</v>
      </c>
      <c r="V23" s="22">
        <v>0</v>
      </c>
      <c r="W23" s="22">
        <f>$AQ23/12</f>
        <v>0</v>
      </c>
      <c r="X23" s="22">
        <v>0</v>
      </c>
      <c r="Y23" s="22">
        <v>0</v>
      </c>
      <c r="Z23" s="22">
        <f>$AQ23/12</f>
        <v>0</v>
      </c>
      <c r="AA23" s="22">
        <v>0</v>
      </c>
      <c r="AB23" s="45" t="s">
        <v>50</v>
      </c>
      <c r="AC23" s="22">
        <v>0</v>
      </c>
      <c r="AD23" s="22">
        <f>$AQ23/12</f>
        <v>0</v>
      </c>
      <c r="AE23" s="22">
        <v>0</v>
      </c>
      <c r="AF23" s="22">
        <v>0</v>
      </c>
      <c r="AG23" s="22">
        <f>$AQ23/12</f>
        <v>0</v>
      </c>
      <c r="AH23" s="22">
        <v>0</v>
      </c>
      <c r="AI23" s="22">
        <v>0</v>
      </c>
      <c r="AJ23" s="22">
        <f>$AQ23/12</f>
        <v>0</v>
      </c>
      <c r="AK23" s="22">
        <v>0</v>
      </c>
      <c r="AL23" s="22">
        <v>0</v>
      </c>
      <c r="AM23" s="22">
        <f>$AQ23/12</f>
        <v>0</v>
      </c>
      <c r="AN23" s="44">
        <v>0</v>
      </c>
      <c r="AO23" s="59">
        <f t="shared" si="5"/>
        <v>0</v>
      </c>
      <c r="AP23" s="23">
        <f t="shared" si="5"/>
        <v>0</v>
      </c>
      <c r="AQ23" s="71">
        <f t="shared" si="6"/>
        <v>0</v>
      </c>
      <c r="AR23" s="63"/>
      <c r="AS23" s="18"/>
    </row>
    <row r="24" spans="1:45" ht="14.25" customHeight="1" thickBot="1">
      <c r="A24" s="39">
        <v>21</v>
      </c>
      <c r="B24" s="42" t="s">
        <v>19</v>
      </c>
      <c r="C24" s="22">
        <v>18048</v>
      </c>
      <c r="D24" s="22">
        <f>18048+1487</f>
        <v>19535</v>
      </c>
      <c r="E24" s="22">
        <v>6592</v>
      </c>
      <c r="F24" s="22">
        <v>18047</v>
      </c>
      <c r="G24" s="22">
        <f>18047+157</f>
        <v>18204</v>
      </c>
      <c r="H24" s="22">
        <v>16164</v>
      </c>
      <c r="I24" s="22">
        <v>18048</v>
      </c>
      <c r="J24" s="22">
        <f>18048+17999</f>
        <v>36047</v>
      </c>
      <c r="K24" s="22">
        <v>19347</v>
      </c>
      <c r="L24" s="22">
        <v>18048</v>
      </c>
      <c r="M24" s="22">
        <f>18048</f>
        <v>18048</v>
      </c>
      <c r="N24" s="22">
        <v>18026</v>
      </c>
      <c r="O24" s="62" t="s">
        <v>19</v>
      </c>
      <c r="P24" s="60">
        <v>18047</v>
      </c>
      <c r="Q24" s="61">
        <v>18047</v>
      </c>
      <c r="R24" s="60">
        <v>19493</v>
      </c>
      <c r="S24" s="60">
        <v>18048</v>
      </c>
      <c r="T24" s="60">
        <v>18048</v>
      </c>
      <c r="U24" s="60">
        <v>18082</v>
      </c>
      <c r="V24" s="60">
        <v>18048</v>
      </c>
      <c r="W24" s="60">
        <f>18048-5868</f>
        <v>12180</v>
      </c>
      <c r="X24" s="60">
        <v>8985</v>
      </c>
      <c r="Y24" s="60">
        <v>18047</v>
      </c>
      <c r="Z24" s="60">
        <f>18047-7751</f>
        <v>10296</v>
      </c>
      <c r="AA24" s="60">
        <v>18566</v>
      </c>
      <c r="AB24" s="46" t="s">
        <v>19</v>
      </c>
      <c r="AC24" s="22">
        <v>18048</v>
      </c>
      <c r="AD24" s="22">
        <v>10296</v>
      </c>
      <c r="AE24" s="22">
        <v>6461</v>
      </c>
      <c r="AF24" s="22">
        <v>18048</v>
      </c>
      <c r="AG24" s="22">
        <v>10297</v>
      </c>
      <c r="AH24" s="22">
        <v>12468</v>
      </c>
      <c r="AI24" s="22">
        <v>18047</v>
      </c>
      <c r="AJ24" s="22">
        <v>18047</v>
      </c>
      <c r="AK24" s="22">
        <v>12412</v>
      </c>
      <c r="AL24" s="22">
        <v>18048</v>
      </c>
      <c r="AM24" s="22">
        <v>18048</v>
      </c>
      <c r="AN24" s="44">
        <v>50484</v>
      </c>
      <c r="AO24" s="59">
        <f t="shared" si="5"/>
        <v>216572</v>
      </c>
      <c r="AP24" s="23">
        <f t="shared" si="5"/>
        <v>207093</v>
      </c>
      <c r="AQ24" s="71">
        <f t="shared" si="6"/>
        <v>207080</v>
      </c>
      <c r="AR24" s="63"/>
      <c r="AS24" s="18"/>
    </row>
    <row r="25" spans="1:45" ht="15.75" customHeight="1" thickBot="1">
      <c r="A25" s="40">
        <v>22</v>
      </c>
      <c r="B25" s="1" t="s">
        <v>20</v>
      </c>
      <c r="C25" s="11">
        <f aca="true" t="shared" si="7" ref="C25:AQ25">SUM(C16:C24)</f>
        <v>26754</v>
      </c>
      <c r="D25" s="11">
        <f aca="true" t="shared" si="8" ref="D25:N25">SUM(D16:D24)</f>
        <v>28269</v>
      </c>
      <c r="E25" s="11">
        <f t="shared" si="8"/>
        <v>17368</v>
      </c>
      <c r="F25" s="11">
        <f t="shared" si="8"/>
        <v>27753</v>
      </c>
      <c r="G25" s="11">
        <f t="shared" si="8"/>
        <v>24278</v>
      </c>
      <c r="H25" s="11">
        <f t="shared" si="8"/>
        <v>21228</v>
      </c>
      <c r="I25" s="11">
        <f t="shared" si="8"/>
        <v>48754</v>
      </c>
      <c r="J25" s="11">
        <f t="shared" si="8"/>
        <v>64222</v>
      </c>
      <c r="K25" s="11">
        <f t="shared" si="8"/>
        <v>51669</v>
      </c>
      <c r="L25" s="11">
        <f t="shared" si="8"/>
        <v>26773</v>
      </c>
      <c r="M25" s="11">
        <f t="shared" si="8"/>
        <v>187394</v>
      </c>
      <c r="N25" s="11">
        <f t="shared" si="8"/>
        <v>24101</v>
      </c>
      <c r="O25" s="49" t="s">
        <v>20</v>
      </c>
      <c r="P25" s="10">
        <f t="shared" si="7"/>
        <v>26772</v>
      </c>
      <c r="Q25" s="10">
        <f t="shared" si="7"/>
        <v>23498</v>
      </c>
      <c r="R25" s="10">
        <f t="shared" si="7"/>
        <v>30142</v>
      </c>
      <c r="S25" s="10">
        <f t="shared" si="7"/>
        <v>27772</v>
      </c>
      <c r="T25" s="10">
        <f t="shared" si="7"/>
        <v>37261</v>
      </c>
      <c r="U25" s="10">
        <f t="shared" si="7"/>
        <v>181832</v>
      </c>
      <c r="V25" s="10">
        <f t="shared" si="7"/>
        <v>27772</v>
      </c>
      <c r="W25" s="10">
        <f t="shared" si="7"/>
        <v>30174</v>
      </c>
      <c r="X25" s="10">
        <f t="shared" si="7"/>
        <v>29384</v>
      </c>
      <c r="Y25" s="10">
        <f t="shared" si="7"/>
        <v>27771</v>
      </c>
      <c r="Z25" s="10">
        <f t="shared" si="7"/>
        <v>50472</v>
      </c>
      <c r="AA25" s="14">
        <f t="shared" si="7"/>
        <v>29280</v>
      </c>
      <c r="AB25" s="49" t="s">
        <v>20</v>
      </c>
      <c r="AC25" s="11">
        <f t="shared" si="7"/>
        <v>27773</v>
      </c>
      <c r="AD25" s="11">
        <f t="shared" si="7"/>
        <v>22091</v>
      </c>
      <c r="AE25" s="11">
        <f t="shared" si="7"/>
        <v>24588</v>
      </c>
      <c r="AF25" s="11">
        <f t="shared" si="7"/>
        <v>28507</v>
      </c>
      <c r="AG25" s="11">
        <f t="shared" si="7"/>
        <v>24134</v>
      </c>
      <c r="AH25" s="11">
        <f t="shared" si="7"/>
        <v>44900</v>
      </c>
      <c r="AI25" s="11">
        <f t="shared" si="7"/>
        <v>27772</v>
      </c>
      <c r="AJ25" s="11">
        <f t="shared" si="7"/>
        <v>33347</v>
      </c>
      <c r="AK25" s="11">
        <f t="shared" si="7"/>
        <v>23320</v>
      </c>
      <c r="AL25" s="11">
        <f t="shared" si="7"/>
        <v>27772</v>
      </c>
      <c r="AM25" s="11">
        <f t="shared" si="7"/>
        <v>83651</v>
      </c>
      <c r="AN25" s="11">
        <f t="shared" si="7"/>
        <v>61301</v>
      </c>
      <c r="AO25" s="11">
        <f t="shared" si="7"/>
        <v>351945</v>
      </c>
      <c r="AP25" s="11">
        <f t="shared" si="7"/>
        <v>608791</v>
      </c>
      <c r="AQ25" s="73">
        <f t="shared" si="7"/>
        <v>539113</v>
      </c>
      <c r="AR25" s="63"/>
      <c r="AS25" s="18"/>
    </row>
    <row r="26" ht="12.75">
      <c r="AR26" s="63"/>
    </row>
    <row r="27" spans="3:44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1"/>
      <c r="AH27" s="31"/>
      <c r="AI27" s="31"/>
      <c r="AJ27" s="18"/>
      <c r="AK27" s="18"/>
      <c r="AL27" s="18"/>
      <c r="AM27" s="18"/>
      <c r="AN27" s="18"/>
      <c r="AO27" s="18"/>
      <c r="AP27" s="18"/>
      <c r="AQ27" s="18"/>
      <c r="AR27" s="63"/>
    </row>
    <row r="28" ht="12.75">
      <c r="AR28" s="63"/>
    </row>
    <row r="29" spans="2:44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20"/>
      <c r="AR29" s="63"/>
    </row>
    <row r="30" ht="12.75">
      <c r="AR30" s="63"/>
    </row>
    <row r="31" ht="12.75">
      <c r="AR31" s="63"/>
    </row>
    <row r="32" ht="12.75">
      <c r="AR32" s="63"/>
    </row>
    <row r="33" ht="12.75">
      <c r="AR33" s="63"/>
    </row>
    <row r="34" ht="12.75">
      <c r="AR34" s="63"/>
    </row>
  </sheetData>
  <sheetProtection/>
  <mergeCells count="9">
    <mergeCell ref="A1:N1"/>
    <mergeCell ref="O1:AA1"/>
    <mergeCell ref="AB1:AQ1"/>
    <mergeCell ref="B5:N5"/>
    <mergeCell ref="B15:N15"/>
    <mergeCell ref="O5:AA5"/>
    <mergeCell ref="O15:AA15"/>
    <mergeCell ref="AB5:AQ5"/>
    <mergeCell ref="AB15:AQ15"/>
  </mergeCells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76" r:id="rId1"/>
  <headerFooter differentOddEven="1" differentFirst="1" alignWithMargins="0">
    <oddHeader>&amp;R8. melléklet a 5/2015. (IV. 10.) önkormányzati rendelethez</oddHeader>
    <oddFooter>&amp;C3. oldal</oddFooter>
    <evenHeader>&amp;R8. mell?klet a .../2015. (......) ?nkorm?nyzati rendelethez</evenHeader>
    <evenFooter>&amp;C2. oldal</evenFooter>
    <firstHeader>&amp;R8. mell?klet a .../2015. (......) ?nkorm?nyzati rendelethez</firstHeader>
    <firstFooter>&amp;C1. oldal</first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2015-03-31T09:02:27Z</cp:lastPrinted>
  <dcterms:created xsi:type="dcterms:W3CDTF">2009-01-29T15:54:37Z</dcterms:created>
  <dcterms:modified xsi:type="dcterms:W3CDTF">2015-04-15T06:43:59Z</dcterms:modified>
  <cp:category/>
  <cp:version/>
  <cp:contentType/>
  <cp:contentStatus/>
</cp:coreProperties>
</file>